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Cris\AÑO 2018\pliegos  2018\pliegos definitivos\34 ascensores\"/>
    </mc:Choice>
  </mc:AlternateContent>
  <bookViews>
    <workbookView xWindow="0" yWindow="0" windowWidth="28800" windowHeight="11745"/>
  </bookViews>
  <sheets>
    <sheet name="VERIFICACION JURIDICA" sheetId="42" r:id="rId1"/>
    <sheet name="VERIFICACION FINANCIERA" sheetId="45" r:id="rId2"/>
    <sheet name="VERIFICACION TÉCNICA" sheetId="46" r:id="rId3"/>
    <sheet name="VTE" sheetId="47" r:id="rId4"/>
  </sheets>
  <externalReferences>
    <externalReference r:id="rId5"/>
    <externalReference r:id="rId6"/>
    <externalReference r:id="rId7"/>
  </externalReferences>
  <definedNames>
    <definedName name="_Toc212325127" localSheetId="0">'VERIFICACION JURIDICA'!#REF!</definedName>
    <definedName name="_xlnm.Print_Area" localSheetId="0">'VERIFICACION JURIDICA'!$A$1:$D$38</definedName>
    <definedName name="ELECTRICA">'[1]3.PRESUP. ELECTRICO'!$A$4:$G$212</definedName>
    <definedName name="Export" hidden="1">{"'Hoja1'!$A$1:$I$70"}</definedName>
    <definedName name="formula" localSheetId="2">'VERIFICACION TÉCNICA'!$A$33:$B$36</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0">'VERIFICACION JURIDICA'!$A:$B,'VERIFICACION JURIDICA'!$1:$9</definedName>
  </definedNames>
  <calcPr calcId="162913"/>
</workbook>
</file>

<file path=xl/calcChain.xml><?xml version="1.0" encoding="utf-8"?>
<calcChain xmlns="http://schemas.openxmlformats.org/spreadsheetml/2006/main">
  <c r="I37" i="47" l="1"/>
  <c r="J37" i="47" s="1"/>
  <c r="I25" i="47"/>
  <c r="J25" i="47" s="1"/>
  <c r="I17" i="47"/>
  <c r="I11" i="47"/>
  <c r="I10" i="47"/>
  <c r="I6" i="47" s="1"/>
  <c r="I13" i="47" s="1"/>
  <c r="D10" i="47"/>
  <c r="B42" i="46"/>
  <c r="B43" i="46" s="1"/>
  <c r="D24" i="46" s="1"/>
  <c r="D26" i="46" s="1"/>
  <c r="B38" i="46"/>
  <c r="B39" i="46" s="1"/>
  <c r="B36" i="46"/>
  <c r="B31" i="46"/>
  <c r="D23" i="46"/>
  <c r="B34" i="46" s="1"/>
  <c r="B35" i="46" s="1"/>
  <c r="D14" i="46"/>
</calcChain>
</file>

<file path=xl/sharedStrings.xml><?xml version="1.0" encoding="utf-8"?>
<sst xmlns="http://schemas.openxmlformats.org/spreadsheetml/2006/main" count="166" uniqueCount="111">
  <si>
    <t>REQUERIMIENTOS</t>
  </si>
  <si>
    <t>CUMPLE</t>
  </si>
  <si>
    <t>ITEM</t>
  </si>
  <si>
    <t>CONCEPTO</t>
  </si>
  <si>
    <t>PROPONENTES</t>
  </si>
  <si>
    <t>CIELO PEREZ SOLANO</t>
  </si>
  <si>
    <t>Presidenta Junta de Licitaciones y Contratos</t>
  </si>
  <si>
    <t>Vicerrectora Administrativa</t>
  </si>
  <si>
    <t>UNIVERSIDAD DEL CAUCA - VICERRECTORÍA ADMINISTRATIVA</t>
  </si>
  <si>
    <t xml:space="preserve">VERIFICACIÓN REQUISITOS JURIDICOS HABILITANTES - PROPONENTES </t>
  </si>
  <si>
    <t>REQUISITOS DE CAPACIDAD JURIDICA</t>
  </si>
  <si>
    <t>CARTA DE PRESENTACIÓN</t>
  </si>
  <si>
    <t>GARANTÍA DE SERIEDAD DE LA PROPUESTA</t>
  </si>
  <si>
    <t>OBSERVACION</t>
  </si>
  <si>
    <t xml:space="preserve">INFORME DE EVALUACIÓN DE OFERTAS </t>
  </si>
  <si>
    <t xml:space="preserve">EXISTENCIA Y CAPACIDAD LEGAL </t>
  </si>
  <si>
    <t xml:space="preserve">REGISTRO UNICO DE PROPONENTES </t>
  </si>
  <si>
    <t xml:space="preserve">RUT
</t>
  </si>
  <si>
    <t>PAGO DE APORTES A SEGURIDAD SOCIAL Y PARAFISCALES</t>
  </si>
  <si>
    <t xml:space="preserve">COMPROMISO DE TRANSPARENCIA: </t>
  </si>
  <si>
    <t xml:space="preserve">CERTIFICADO DE ANTECEDENTES FISCALES </t>
  </si>
  <si>
    <t>CERTIFICADO DE ANTECEDENTES DISCIPLINARIOS</t>
  </si>
  <si>
    <t xml:space="preserve">CERTIFICADO DE ANTECEDENTES JUDICIALES </t>
  </si>
  <si>
    <t>REGISTRO NACIONAL DE MEDIDAS CORRECTIVAS</t>
  </si>
  <si>
    <t xml:space="preserve">EXPERIENCIA HABILITANTE </t>
  </si>
  <si>
    <t>LADY CRISTINA PAZ BURBANO</t>
  </si>
  <si>
    <t>Profesional Universitario</t>
  </si>
  <si>
    <t xml:space="preserve">Oficina, Asesora Jurídica, Universidad del Cauca </t>
  </si>
  <si>
    <t>CONVOCATORIA PÚBLICA N° 34 de 2018</t>
  </si>
  <si>
    <t>Presupuesto Oficial =  $217.516.981</t>
  </si>
  <si>
    <t>OBJETO: “IMPORTACION DE EQUIPOS DE MOVIMIENTO VERTICAL (ASCENSORES PARA LABORATORIO DE QUIMICA Y NUEVO EDIFICIO DE CIENCIAS HUMANAS DE LA UNIVERSIDAD DEL CAUCA."</t>
  </si>
  <si>
    <t>CARTA DE ACEPTACIÓN DEL PRESUPUESTO OFICIAL (ANEXO I)</t>
  </si>
  <si>
    <t>CONSORCIO ASCENSORES UNICAUCA 2018</t>
  </si>
  <si>
    <t>DOCUMENTO DE CONFORMACIÓN DE CONSORCIO O UNIÓN TEMPORAL</t>
  </si>
  <si>
    <t>SI</t>
  </si>
  <si>
    <t>NO</t>
  </si>
  <si>
    <t>PAZ Y SALVO FINANCIERO</t>
  </si>
  <si>
    <t>OBJETO: IMPORTACION DE EQUIPOS DE MOVIMIENTO VERTICAL (ASCENSORES PARA LABORATORIO DE QUIMICA Y NUEVO EDIFICIO DE CIENCIAS HUMANAS DE LA UNIVERSIDAD DEL CAUCA</t>
  </si>
  <si>
    <t>CONSORCIO ASCENSORES UNICAUCA 2018.</t>
  </si>
  <si>
    <t>VALOR/ OBSERVACION</t>
  </si>
  <si>
    <t>2.3.</t>
  </si>
  <si>
    <t>EXPERIENCIA ESPECÍFICA</t>
  </si>
  <si>
    <t>2.3.1.</t>
  </si>
  <si>
    <t>MÁXIMO DOS (2) contratos, donde se pueda verificar que el objeto y las especificaciones técnicas contratadas estén relacionadas con el de la presente convocatoria pública, y cuya sumatoria del valor total ejecutado sea igual o superior al presupuesto oficial.</t>
  </si>
  <si>
    <t>VALOR TOTAL EJECUTADO 
PO = $217.516.981</t>
  </si>
  <si>
    <t>En el caso de estructura plural, el integrante que aporte el 40% de la experiencia específica o más relacionada con el criterio del VTE, deberá tener una participación mínima en la estructura plural del 40%</t>
  </si>
  <si>
    <t>2.3.2</t>
  </si>
  <si>
    <t>FICHA TECNICA</t>
  </si>
  <si>
    <t>El oferente deberá suministrar en su propuesta la ficha técnica de los equipos a suministrar en la presente convocatoria, donde se garantice como mínimo el cumplimiento de las especificaciones técnicas descritas en el Anexo B (Propuesta Económica Inicial).</t>
  </si>
  <si>
    <t>PRESENTA EL ANEXO B CON TODAS LAS ESPECIFICACIONES TECNICAS</t>
  </si>
  <si>
    <t>2.4.</t>
  </si>
  <si>
    <t>PROPUESTA ECONOMICA</t>
  </si>
  <si>
    <t>Corrección Aritmetica</t>
  </si>
  <si>
    <t>NO HABIL</t>
  </si>
  <si>
    <t>ORIGINAL FIRMADO</t>
  </si>
  <si>
    <t>CARLOS JULIO ZUÑIGA SANCHEZ</t>
  </si>
  <si>
    <t>Contratista</t>
  </si>
  <si>
    <t>ANNY MEDINA SANDOVAL</t>
  </si>
  <si>
    <t xml:space="preserve">COMITÉ TÉCNICO ASESOR </t>
  </si>
  <si>
    <t>LICITACIÓN PÚBLICA N° 034-2018</t>
  </si>
  <si>
    <t>VERIFICACIÓN REQUISITOS TECNICOS HABILITANTES</t>
  </si>
  <si>
    <t>PROPONENTE</t>
  </si>
  <si>
    <t>OFICIAL</t>
  </si>
  <si>
    <t>LICITACION No. 034-2018</t>
  </si>
  <si>
    <t>VALOR TOTAL EJECUTADO (VTE)</t>
  </si>
  <si>
    <t>VTE</t>
  </si>
  <si>
    <t>% PARTICIPACION (30%)</t>
  </si>
  <si>
    <t>0K</t>
  </si>
  <si>
    <t>40% VTE</t>
  </si>
  <si>
    <t>VTE1</t>
  </si>
  <si>
    <t>VTE2</t>
  </si>
  <si>
    <t>EXPERIENCIA ESPECIFICA</t>
  </si>
  <si>
    <t>CONTRATO 1</t>
  </si>
  <si>
    <t>VALOR</t>
  </si>
  <si>
    <t>RUP</t>
  </si>
  <si>
    <t>OK</t>
  </si>
  <si>
    <t>AÑO DE TERMINACION</t>
  </si>
  <si>
    <t>% PARTICIPACION</t>
  </si>
  <si>
    <t>VALOR TOTAL EJECUTADO</t>
  </si>
  <si>
    <t>CONTRATO 2</t>
  </si>
  <si>
    <t xml:space="preserve">ANEXA ACTA FINAL PERO SOLO SE CERTIFICA LA INSTALACION DEL EQUIPO VERTICAL QUE NO ES EL OBJETO DE LA CONVOCATORIA </t>
  </si>
  <si>
    <t>UNIVERSIDAD DEL CAUCA - VICERRECTORIA ADMINISTRATIVA</t>
  </si>
  <si>
    <t xml:space="preserve">COMITÉ FINANCIERO ASESOR </t>
  </si>
  <si>
    <t xml:space="preserve">VERIFICACIÓN REQUISITOS FINANCIEROS - PROPONENTES </t>
  </si>
  <si>
    <t>OBJETO: IMPORTACION DE EQUIPOS DE MOVIMIENTO VERTICAL (ASCENSORES PARA
LABORATORIO DE QUIMICA Y NUEVO EDIFICIO DE CIENCIAS HUMANAS DE LA
UNIVERSIDAD DEL CAUCA.</t>
  </si>
  <si>
    <t>2.2.</t>
  </si>
  <si>
    <t>REQUISITOS DE CAPACIDAD FINANCIERA</t>
  </si>
  <si>
    <t>CAPITAL DE TRABAJO &gt;= 100%PO
PO =  $ 217.586.981</t>
  </si>
  <si>
    <t>NINGUNA</t>
  </si>
  <si>
    <t>ÍNDICE DE LIQUIDEZ &gt;= 1,4</t>
  </si>
  <si>
    <t>NIVEL DE ENDEUDAMIENTO &lt;= 70%</t>
  </si>
  <si>
    <t>HABIL</t>
  </si>
  <si>
    <t>JOSE REYMIR OJEDA OJEDA</t>
  </si>
  <si>
    <t>ACLARA</t>
  </si>
  <si>
    <t>EL PAGO SE REALIZA POR FUERA DEL TIEMPO ESTABLECIDO PARA EL CIERRE DEL PROCESO, DE IGUAL MANERA POR FUERA DE LA FECHA LIMITE DE PAGO ESTABLECIDO POR LA ASEGURADORA.</t>
  </si>
  <si>
    <t>VR. PROPUESTA CORREGIDA</t>
  </si>
  <si>
    <t>PUNTAJE VR. PROPUESTA</t>
  </si>
  <si>
    <t>PUNTAJE EXPERIENCIA ADICIONAL</t>
  </si>
  <si>
    <t>TOTAL</t>
  </si>
  <si>
    <t>ORDEN DE ELEGIBILIDAD</t>
  </si>
  <si>
    <t>PO</t>
  </si>
  <si>
    <t>MAX</t>
  </si>
  <si>
    <t>FORMULA</t>
  </si>
  <si>
    <t>MEDIA</t>
  </si>
  <si>
    <t>Of.validas</t>
  </si>
  <si>
    <t># PO</t>
  </si>
  <si>
    <t>TRM</t>
  </si>
  <si>
    <t>Decimales</t>
  </si>
  <si>
    <t xml:space="preserve">EL CONTRATO N°1 : SE  SUBSABA EL ACTA DE LIQUIDACION FINAL PERO PARA EL CALCULO DEL VTE SOLO SE TIENE EN CUENTA EL SUMINISTRO E INSTALACION DE LOS EQUIPOS DE MOVIMIENTO VERTICAL, ES DECIR LO QUE CORRESPONDE AL OBJETO DE LA CONVOCATORIA Y SUS ESPECIFICACIONES TECNICAS
CONTRATO N°2
NO SE TIENE EN CUENTA PUESTO QUE EN EL ACTA FINAL QUE APORTA, CONTEMPLA SOLO LA INSTALACION DEL EQUIPO VERTICAL, ES DECIR NO CORRESPONDE AL OBJETO DE LA PRESENTE CONVOCATORIA
</t>
  </si>
  <si>
    <t xml:space="preserve">UNSPSC
241016 
SUBSABA EL ACTA DE LIQUIDACION FINAL PERO PARA EL CALCULO DEL VTE SOLO SE TIENE EN CUENTA EL SUMINISTRO E INSTALACION DE LOS EQUIPOS DE MOVIMIENTO VERTICAL
</t>
  </si>
  <si>
    <t>NO SUBSANA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</si>
</sst>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4" formatCode="_-&quot;$&quot;* #,##0.00_-;\-&quot;$&quot;* #,##0.00_-;_-&quot;$&quot;*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 #,##0.00\ _€_-;\-* #,##0.00\ _€_-;_-* &quot;-&quot;??\ _€_-;_-@_-"/>
    <numFmt numFmtId="169" formatCode="_ * #,##0.00_ ;_ * \-#,##0.00_ ;_ * &quot;-&quot;??_ ;_ @_ "/>
    <numFmt numFmtId="170" formatCode="#,##0.0"/>
    <numFmt numFmtId="171" formatCode="_-[$$-240A]\ * #,##0.00_ ;_-[$$-240A]\ * \-#,##0.00\ ;_-[$$-240A]\ * &quot;-&quot;??_ ;_-@_ "/>
    <numFmt numFmtId="172" formatCode="000\°00&quot;´&quot;00&quot;´´&quot;"/>
    <numFmt numFmtId="173" formatCode="&quot;Activado&quot;;&quot;Activado&quot;;&quot;Desactivado&quot;"/>
    <numFmt numFmtId="174" formatCode="d\-mmm\-yyyy"/>
    <numFmt numFmtId="175" formatCode="_ &quot;$&quot;* #,##0.00_ ;_ &quot;$&quot;* \-#,##0.00_ ;_ &quot;$&quot;* &quot;-&quot;??_ ;_ @_ "/>
    <numFmt numFmtId="176" formatCode="_(* #,##0\ &quot;pta&quot;_);_(* \(#,##0\ &quot;pta&quot;\);_(* &quot;-&quot;??\ &quot;pta&quot;_);_(@_)"/>
    <numFmt numFmtId="177" formatCode="_ &quot;$&quot;\ * #,##0.00_ ;_ &quot;$&quot;\ * \-#,##0.00_ ;_ &quot;$&quot;\ * &quot;-&quot;??_ ;_ @_ "/>
    <numFmt numFmtId="178" formatCode="_(&quot;$&quot;* #,##0.00_);_(&quot;$&quot;* \(#,##0.00\);_(&quot;$&quot;* &quot;-&quot;??_);_(@_)"/>
    <numFmt numFmtId="179" formatCode="_ &quot;$&quot;\ * #,##0_ ;_ &quot;$&quot;\ * \-#,##0_ ;_ &quot;$&quot;\ * &quot;-&quot;_ ;_ @_ "/>
    <numFmt numFmtId="180" formatCode="&quot;$&quot;\ #,##0.00"/>
    <numFmt numFmtId="181" formatCode="_-* #,##0\ _€_-;\-* #,##0\ _€_-;_-* &quot;-&quot;??\ _€_-;_-@_-"/>
    <numFmt numFmtId="182" formatCode="_-* #,##0_-;\-* #,##0_-;_-* &quot;-&quot;??_-;_-@_-"/>
    <numFmt numFmtId="183" formatCode="_ * #,##0_ ;_ * \-#,##0_ ;_ * &quot;-&quot;??_ ;_ @_ "/>
    <numFmt numFmtId="184" formatCode="0.0"/>
    <numFmt numFmtId="185" formatCode="0.000"/>
  </numFmts>
  <fonts count="31"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sz val="14"/>
      <name val="Arial Narrow"/>
      <family val="2"/>
    </font>
    <font>
      <b/>
      <sz val="14"/>
      <name val="Arial"/>
      <family val="2"/>
    </font>
    <font>
      <b/>
      <sz val="14"/>
      <color rgb="FF002060"/>
      <name val="Arial Narrow"/>
      <family val="2"/>
    </font>
    <font>
      <b/>
      <sz val="14"/>
      <name val="Arial Narrow"/>
      <family val="2"/>
    </font>
    <font>
      <b/>
      <sz val="16"/>
      <color theme="1"/>
      <name val="Arial"/>
      <family val="2"/>
    </font>
    <font>
      <b/>
      <sz val="16"/>
      <name val="Arial"/>
      <family val="2"/>
    </font>
    <font>
      <sz val="10"/>
      <name val="Arial"/>
    </font>
    <font>
      <sz val="11"/>
      <color rgb="FFFF0000"/>
      <name val="Calibri"/>
      <family val="2"/>
      <scheme val="minor"/>
    </font>
    <font>
      <b/>
      <sz val="12"/>
      <name val="Arial"/>
      <family val="2"/>
    </font>
    <font>
      <b/>
      <sz val="10"/>
      <name val="Arial Narrow"/>
      <family val="2"/>
    </font>
    <font>
      <b/>
      <sz val="11"/>
      <name val="Arial Narrow"/>
      <family val="2"/>
    </font>
    <font>
      <b/>
      <sz val="10"/>
      <color rgb="FFFF0000"/>
      <name val="Arial Narrow"/>
      <family val="2"/>
    </font>
    <font>
      <sz val="10"/>
      <color rgb="FFFF0000"/>
      <name val="Calibri"/>
      <family val="2"/>
      <scheme val="minor"/>
    </font>
    <font>
      <b/>
      <sz val="12"/>
      <color rgb="FF002060"/>
      <name val="Arial Narrow"/>
      <family val="2"/>
    </font>
    <font>
      <sz val="10"/>
      <color rgb="FFFF0000"/>
      <name val="Arial Narrow"/>
      <family val="2"/>
    </font>
    <font>
      <b/>
      <sz val="14"/>
      <color rgb="FF0070C0"/>
      <name val="Arial Narrow"/>
      <family val="2"/>
    </font>
    <font>
      <b/>
      <sz val="14"/>
      <color rgb="FFFF0000"/>
      <name val="Arial Narrow"/>
      <family val="2"/>
    </font>
  </fonts>
  <fills count="11">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auto="1"/>
      </top>
      <bottom/>
      <diagonal/>
    </border>
    <border>
      <left style="thin">
        <color indexed="64"/>
      </left>
      <right/>
      <top/>
      <bottom/>
      <diagonal/>
    </border>
    <border>
      <left/>
      <right style="thin">
        <color auto="1"/>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20">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1" fontId="3" fillId="0" borderId="0">
      <alignment horizontal="center"/>
    </xf>
    <xf numFmtId="1" fontId="3" fillId="0" borderId="0"/>
    <xf numFmtId="171"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2" fontId="3" fillId="0" borderId="0"/>
    <xf numFmtId="171" fontId="11" fillId="0" borderId="0" applyNumberFormat="0" applyFill="0" applyBorder="0" applyAlignment="0" applyProtection="0">
      <alignment vertical="top"/>
      <protection locked="0"/>
    </xf>
    <xf numFmtId="171" fontId="11" fillId="0" borderId="0" applyNumberFormat="0" applyFill="0" applyBorder="0" applyAlignment="0" applyProtection="0">
      <alignment vertical="top"/>
      <protection locked="0"/>
    </xf>
    <xf numFmtId="171" fontId="12" fillId="0" borderId="0" applyNumberFormat="0" applyFill="0" applyBorder="0" applyAlignment="0" applyProtection="0"/>
    <xf numFmtId="17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4"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2"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5" fontId="3" fillId="0" borderId="0"/>
    <xf numFmtId="171" fontId="3" fillId="0" borderId="0" applyFont="0" applyFill="0" applyBorder="0" applyAlignment="0" applyProtection="0"/>
    <xf numFmtId="165" fontId="3" fillId="0" borderId="0" applyAlignment="0"/>
    <xf numFmtId="171" fontId="3" fillId="0" borderId="0" applyAlignment="0"/>
    <xf numFmtId="171" fontId="3" fillId="0" borderId="0" applyAlignment="0"/>
    <xf numFmtId="171" fontId="3" fillId="0" borderId="0"/>
    <xf numFmtId="171" fontId="3" fillId="0" borderId="0"/>
    <xf numFmtId="171" fontId="3" fillId="0" borderId="0"/>
    <xf numFmtId="171" fontId="3" fillId="0" borderId="0" applyAlignment="0"/>
    <xf numFmtId="171" fontId="3" fillId="0" borderId="0"/>
    <xf numFmtId="165" fontId="2" fillId="0" borderId="0"/>
    <xf numFmtId="171" fontId="2" fillId="0" borderId="0"/>
    <xf numFmtId="171" fontId="3" fillId="0" borderId="0"/>
    <xf numFmtId="171" fontId="3" fillId="0" borderId="0"/>
    <xf numFmtId="171" fontId="2" fillId="0" borderId="0"/>
    <xf numFmtId="171" fontId="3" fillId="0" borderId="0"/>
    <xf numFmtId="171" fontId="3" fillId="0" borderId="0"/>
    <xf numFmtId="171" fontId="3" fillId="0" borderId="0"/>
    <xf numFmtId="171" fontId="13" fillId="0" borderId="0"/>
    <xf numFmtId="171"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6"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1"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44" fontId="2" fillId="0" borderId="0" applyFont="0" applyFill="0" applyBorder="0" applyAlignment="0" applyProtection="0"/>
    <xf numFmtId="43" fontId="2" fillId="0" borderId="0" applyFont="0" applyFill="0" applyBorder="0" applyAlignment="0" applyProtection="0"/>
    <xf numFmtId="0" fontId="3" fillId="0" borderId="0"/>
    <xf numFmtId="177" fontId="3" fillId="0" borderId="0" applyFont="0" applyFill="0" applyBorder="0" applyAlignment="0" applyProtection="0"/>
    <xf numFmtId="178" fontId="3" fillId="0" borderId="0" applyFont="0" applyFill="0" applyBorder="0" applyAlignment="0" applyProtection="0"/>
    <xf numFmtId="0" fontId="1" fillId="0" borderId="0"/>
    <xf numFmtId="168" fontId="1" fillId="0" borderId="0" applyFont="0" applyFill="0" applyBorder="0" applyAlignment="0" applyProtection="0"/>
    <xf numFmtId="9" fontId="1" fillId="0" borderId="0" applyFont="0" applyFill="0" applyBorder="0" applyAlignment="0" applyProtection="0"/>
    <xf numFmtId="0" fontId="1" fillId="0" borderId="0"/>
    <xf numFmtId="43" fontId="20" fillId="0" borderId="0" applyFont="0" applyFill="0" applyBorder="0" applyAlignment="0" applyProtection="0"/>
    <xf numFmtId="9" fontId="20" fillId="0" borderId="0" applyFont="0" applyFill="0" applyBorder="0" applyAlignment="0" applyProtection="0"/>
  </cellStyleXfs>
  <cellXfs count="198">
    <xf numFmtId="0" fontId="0" fillId="0" borderId="0" xfId="0"/>
    <xf numFmtId="0" fontId="5" fillId="0" borderId="0" xfId="0" applyFont="1" applyFill="1" applyAlignment="1">
      <alignment horizontal="center" vertical="center"/>
    </xf>
    <xf numFmtId="0" fontId="5"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6" fillId="0" borderId="0" xfId="0" applyFont="1" applyFill="1"/>
    <xf numFmtId="0" fontId="4" fillId="0" borderId="0" xfId="0" applyFont="1" applyFill="1" applyAlignment="1">
      <alignment vertical="center"/>
    </xf>
    <xf numFmtId="0" fontId="14" fillId="2" borderId="4" xfId="0" applyFont="1" applyFill="1" applyBorder="1" applyAlignment="1">
      <alignment horizontal="justify" vertical="center"/>
    </xf>
    <xf numFmtId="0" fontId="14" fillId="2" borderId="1" xfId="0" applyFont="1" applyFill="1" applyBorder="1" applyAlignment="1">
      <alignment horizontal="justify" vertical="center"/>
    </xf>
    <xf numFmtId="0" fontId="14" fillId="2" borderId="1" xfId="0" applyFont="1" applyFill="1" applyBorder="1" applyAlignment="1">
      <alignment horizontal="justify" vertical="center" wrapText="1"/>
    </xf>
    <xf numFmtId="0" fontId="15" fillId="0" borderId="0" xfId="0" applyFont="1" applyFill="1" applyAlignment="1">
      <alignment vertical="center"/>
    </xf>
    <xf numFmtId="0" fontId="15" fillId="0" borderId="0" xfId="0" applyFont="1" applyFill="1" applyBorder="1" applyAlignment="1">
      <alignmen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6" xfId="0" applyFont="1" applyFill="1" applyBorder="1" applyAlignment="1">
      <alignment horizontal="center" vertical="center"/>
    </xf>
    <xf numFmtId="0" fontId="17" fillId="0" borderId="4"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Fill="1" applyAlignment="1">
      <alignment horizontal="justify" vertical="justify"/>
    </xf>
    <xf numFmtId="0" fontId="17" fillId="0" borderId="0" xfId="0" applyFont="1" applyFill="1" applyAlignment="1">
      <alignment horizontal="justify" vertical="justify"/>
    </xf>
    <xf numFmtId="0" fontId="14" fillId="0" borderId="0" xfId="0" applyFont="1" applyFill="1"/>
    <xf numFmtId="0" fontId="19" fillId="0" borderId="0" xfId="0" applyFont="1" applyFill="1" applyBorder="1" applyAlignment="1">
      <alignment horizontal="left" vertical="top"/>
    </xf>
    <xf numFmtId="0" fontId="19" fillId="0" borderId="0" xfId="0" applyFont="1" applyFill="1"/>
    <xf numFmtId="0" fontId="14" fillId="5" borderId="4" xfId="0" applyFont="1" applyFill="1" applyBorder="1" applyAlignment="1">
      <alignment horizontal="justify" vertical="center"/>
    </xf>
    <xf numFmtId="0" fontId="14" fillId="5" borderId="4"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 xfId="0" applyFont="1" applyFill="1" applyBorder="1" applyAlignment="1">
      <alignment horizontal="center" vertical="center"/>
    </xf>
    <xf numFmtId="0" fontId="14" fillId="5" borderId="4" xfId="0" applyFont="1" applyFill="1" applyBorder="1" applyAlignment="1">
      <alignment horizontal="center" vertical="center" wrapText="1"/>
    </xf>
    <xf numFmtId="0" fontId="17" fillId="6" borderId="4" xfId="0" applyFont="1" applyFill="1" applyBorder="1" applyAlignment="1">
      <alignment horizontal="center" vertical="center"/>
    </xf>
    <xf numFmtId="0" fontId="22" fillId="0" borderId="0" xfId="91" applyFont="1" applyFill="1" applyBorder="1" applyAlignment="1">
      <alignment vertical="center" wrapText="1"/>
    </xf>
    <xf numFmtId="0" fontId="22" fillId="0" borderId="0" xfId="91" applyFont="1" applyFill="1" applyBorder="1" applyAlignment="1">
      <alignment vertical="center"/>
    </xf>
    <xf numFmtId="0" fontId="22" fillId="0" borderId="9" xfId="91" applyFont="1" applyFill="1" applyBorder="1" applyAlignment="1">
      <alignment vertical="center"/>
    </xf>
    <xf numFmtId="0" fontId="23" fillId="0" borderId="1" xfId="91" applyFont="1" applyFill="1" applyBorder="1" applyAlignment="1">
      <alignment horizontal="center" vertical="center"/>
    </xf>
    <xf numFmtId="0" fontId="23" fillId="0" borderId="1" xfId="91" applyFont="1" applyFill="1" applyBorder="1" applyAlignment="1">
      <alignment horizontal="center" vertical="center" wrapText="1"/>
    </xf>
    <xf numFmtId="0" fontId="23" fillId="8" borderId="1" xfId="91" applyFont="1" applyFill="1" applyBorder="1" applyAlignment="1">
      <alignment horizontal="justify" vertical="center"/>
    </xf>
    <xf numFmtId="0" fontId="23" fillId="8" borderId="1" xfId="91" applyFont="1" applyFill="1" applyBorder="1" applyAlignment="1">
      <alignment horizontal="center" vertical="center" wrapText="1"/>
    </xf>
    <xf numFmtId="0" fontId="24" fillId="0" borderId="6" xfId="91" applyFont="1" applyFill="1" applyBorder="1" applyAlignment="1">
      <alignment horizontal="center" vertical="center"/>
    </xf>
    <xf numFmtId="0" fontId="6" fillId="2" borderId="1" xfId="91" applyFont="1" applyFill="1" applyBorder="1" applyAlignment="1">
      <alignment horizontal="justify" vertical="center" wrapText="1"/>
    </xf>
    <xf numFmtId="0" fontId="5" fillId="0" borderId="1" xfId="91" applyFont="1" applyFill="1" applyBorder="1" applyAlignment="1">
      <alignment horizontal="center" vertical="center" wrapText="1"/>
    </xf>
    <xf numFmtId="0" fontId="6" fillId="2" borderId="1" xfId="91" applyFont="1" applyFill="1" applyBorder="1" applyAlignment="1">
      <alignment horizontal="left" vertical="center" wrapText="1"/>
    </xf>
    <xf numFmtId="179" fontId="5" fillId="0" borderId="1" xfId="31" applyNumberFormat="1" applyFont="1" applyFill="1" applyBorder="1" applyAlignment="1">
      <alignment horizontal="center" vertical="center" wrapText="1"/>
    </xf>
    <xf numFmtId="0" fontId="6" fillId="2" borderId="1" xfId="0" applyFont="1" applyFill="1" applyBorder="1" applyAlignment="1">
      <alignment horizontal="justify" vertical="center" wrapText="1"/>
    </xf>
    <xf numFmtId="0" fontId="5" fillId="0" borderId="1" xfId="0" applyFont="1" applyFill="1" applyBorder="1" applyAlignment="1">
      <alignment horizontal="center" vertical="center"/>
    </xf>
    <xf numFmtId="0" fontId="23" fillId="8" borderId="1" xfId="91" applyFont="1" applyFill="1" applyBorder="1" applyAlignment="1">
      <alignment horizontal="left" vertical="center"/>
    </xf>
    <xf numFmtId="0" fontId="25" fillId="8" borderId="1" xfId="91" applyFont="1" applyFill="1" applyBorder="1" applyAlignment="1">
      <alignment horizontal="center" vertical="justify"/>
    </xf>
    <xf numFmtId="0" fontId="24" fillId="0" borderId="6" xfId="91" applyFont="1" applyFill="1" applyBorder="1" applyAlignment="1">
      <alignment vertical="center"/>
    </xf>
    <xf numFmtId="0" fontId="23" fillId="0" borderId="6" xfId="91" applyFont="1" applyFill="1" applyBorder="1" applyAlignment="1">
      <alignment horizontal="center" vertical="center"/>
    </xf>
    <xf numFmtId="0" fontId="4" fillId="2" borderId="1" xfId="91" applyFont="1" applyFill="1" applyBorder="1" applyAlignment="1">
      <alignment horizontal="left" vertical="center" wrapText="1"/>
    </xf>
    <xf numFmtId="180" fontId="5" fillId="0" borderId="1" xfId="91" applyNumberFormat="1" applyFont="1" applyFill="1" applyBorder="1" applyAlignment="1">
      <alignment horizontal="center" vertical="center" wrapText="1"/>
    </xf>
    <xf numFmtId="0" fontId="4" fillId="0" borderId="0" xfId="91" applyFont="1" applyBorder="1" applyAlignment="1">
      <alignment horizontal="justify" vertical="justify"/>
    </xf>
    <xf numFmtId="0" fontId="4" fillId="0" borderId="0" xfId="91" applyFont="1" applyFill="1" applyAlignment="1">
      <alignment horizontal="center" vertical="center"/>
    </xf>
    <xf numFmtId="0" fontId="4" fillId="0" borderId="0" xfId="91" applyFont="1" applyFill="1" applyAlignment="1">
      <alignment horizontal="justify" vertical="justify"/>
    </xf>
    <xf numFmtId="0" fontId="23" fillId="0" borderId="0" xfId="91" applyFont="1" applyFill="1" applyAlignment="1">
      <alignment horizontal="justify" vertical="justify"/>
    </xf>
    <xf numFmtId="0" fontId="5" fillId="0" borderId="0" xfId="91" applyFont="1" applyFill="1" applyAlignment="1">
      <alignment horizontal="center" vertical="center"/>
    </xf>
    <xf numFmtId="0" fontId="5" fillId="0" borderId="0" xfId="91" applyFont="1" applyFill="1" applyAlignment="1">
      <alignment vertical="center"/>
    </xf>
    <xf numFmtId="0" fontId="5" fillId="0" borderId="0" xfId="91" applyFont="1" applyFill="1" applyBorder="1" applyAlignment="1">
      <alignment horizontal="left" vertical="top"/>
    </xf>
    <xf numFmtId="0" fontId="6" fillId="0" borderId="0" xfId="91" applyFont="1" applyFill="1"/>
    <xf numFmtId="0" fontId="5" fillId="0" borderId="0" xfId="91" applyFont="1" applyFill="1"/>
    <xf numFmtId="0" fontId="22" fillId="0" borderId="0" xfId="91" applyFont="1" applyFill="1" applyAlignment="1">
      <alignment vertical="center"/>
    </xf>
    <xf numFmtId="0" fontId="3" fillId="0" borderId="0" xfId="91" applyFont="1" applyFill="1" applyAlignment="1">
      <alignment vertical="center"/>
    </xf>
    <xf numFmtId="0" fontId="0" fillId="0" borderId="0" xfId="0" applyBorder="1"/>
    <xf numFmtId="0" fontId="3" fillId="0" borderId="0" xfId="0" applyFont="1" applyBorder="1" applyAlignment="1">
      <alignment horizontal="center"/>
    </xf>
    <xf numFmtId="0" fontId="0" fillId="0" borderId="0" xfId="0" applyFill="1" applyBorder="1" applyAlignment="1">
      <alignment horizontal="center"/>
    </xf>
    <xf numFmtId="0" fontId="0" fillId="9" borderId="1" xfId="0" applyFill="1" applyBorder="1" applyAlignment="1">
      <alignment horizontal="center"/>
    </xf>
    <xf numFmtId="0" fontId="0" fillId="7" borderId="1" xfId="0" applyFill="1" applyBorder="1" applyAlignment="1">
      <alignment horizontal="center"/>
    </xf>
    <xf numFmtId="0" fontId="0" fillId="0" borderId="0" xfId="0" applyFill="1" applyBorder="1" applyAlignment="1">
      <alignment horizontal="center" vertical="center"/>
    </xf>
    <xf numFmtId="0" fontId="3" fillId="9"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3" fillId="0" borderId="0" xfId="0" applyFont="1" applyBorder="1"/>
    <xf numFmtId="181" fontId="0" fillId="0" borderId="1" xfId="118" applyNumberFormat="1" applyFont="1" applyBorder="1"/>
    <xf numFmtId="0" fontId="0" fillId="0" borderId="1" xfId="0" applyBorder="1" applyAlignment="1">
      <alignment horizontal="center"/>
    </xf>
    <xf numFmtId="3" fontId="0" fillId="0" borderId="1" xfId="0" applyNumberFormat="1" applyBorder="1"/>
    <xf numFmtId="3" fontId="0" fillId="0" borderId="0" xfId="0" applyNumberFormat="1" applyBorder="1"/>
    <xf numFmtId="9" fontId="0" fillId="0" borderId="1" xfId="1" applyFont="1" applyBorder="1"/>
    <xf numFmtId="0" fontId="3" fillId="0" borderId="1" xfId="0" applyNumberFormat="1" applyFont="1" applyBorder="1" applyAlignment="1">
      <alignment horizontal="center"/>
    </xf>
    <xf numFmtId="0" fontId="3" fillId="0" borderId="15" xfId="0" applyFont="1" applyBorder="1"/>
    <xf numFmtId="0" fontId="0" fillId="0" borderId="16" xfId="0" applyBorder="1"/>
    <xf numFmtId="0" fontId="0" fillId="0" borderId="15" xfId="0" applyFill="1" applyBorder="1"/>
    <xf numFmtId="0" fontId="0" fillId="0" borderId="17" xfId="0" applyFill="1" applyBorder="1" applyAlignment="1">
      <alignment horizontal="center"/>
    </xf>
    <xf numFmtId="0" fontId="0" fillId="0" borderId="16" xfId="0" applyFill="1" applyBorder="1"/>
    <xf numFmtId="0" fontId="0" fillId="0" borderId="18" xfId="0" applyBorder="1"/>
    <xf numFmtId="0" fontId="0" fillId="0" borderId="19" xfId="0" applyBorder="1"/>
    <xf numFmtId="0" fontId="0" fillId="0" borderId="18" xfId="0" applyFill="1" applyBorder="1"/>
    <xf numFmtId="0" fontId="0" fillId="0" borderId="0" xfId="0" applyFill="1" applyBorder="1"/>
    <xf numFmtId="0" fontId="0" fillId="0" borderId="19" xfId="0" applyFill="1" applyBorder="1"/>
    <xf numFmtId="0" fontId="3" fillId="7" borderId="18" xfId="0" applyFont="1" applyFill="1" applyBorder="1" applyAlignment="1">
      <alignment horizontal="center" vertical="center"/>
    </xf>
    <xf numFmtId="4" fontId="0" fillId="0" borderId="0" xfId="0" applyNumberFormat="1" applyFill="1" applyBorder="1"/>
    <xf numFmtId="0" fontId="3" fillId="0" borderId="19" xfId="0" applyFont="1" applyBorder="1" applyAlignment="1">
      <alignment horizontal="center"/>
    </xf>
    <xf numFmtId="0" fontId="3" fillId="0" borderId="18" xfId="0" applyFont="1" applyBorder="1"/>
    <xf numFmtId="9" fontId="21" fillId="0" borderId="18" xfId="119" applyFont="1" applyFill="1" applyBorder="1"/>
    <xf numFmtId="9" fontId="0" fillId="0" borderId="0" xfId="1" applyFont="1" applyBorder="1"/>
    <xf numFmtId="0" fontId="0" fillId="0" borderId="10" xfId="0" applyBorder="1"/>
    <xf numFmtId="0" fontId="0" fillId="0" borderId="11" xfId="0" applyBorder="1"/>
    <xf numFmtId="0" fontId="3" fillId="7" borderId="10" xfId="0" applyFont="1" applyFill="1" applyBorder="1" applyAlignment="1">
      <alignment horizontal="center" vertical="center"/>
    </xf>
    <xf numFmtId="3" fontId="0" fillId="10" borderId="9" xfId="0" applyNumberFormat="1" applyFill="1" applyBorder="1"/>
    <xf numFmtId="0" fontId="0" fillId="0" borderId="11" xfId="0" applyFill="1" applyBorder="1"/>
    <xf numFmtId="0" fontId="6" fillId="0" borderId="0" xfId="0" applyFont="1" applyFill="1" applyBorder="1"/>
    <xf numFmtId="183" fontId="0" fillId="0" borderId="0" xfId="118" applyNumberFormat="1" applyFont="1" applyBorder="1" applyAlignment="1">
      <alignment horizontal="center"/>
    </xf>
    <xf numFmtId="183" fontId="6" fillId="0" borderId="0" xfId="118" applyNumberFormat="1" applyFont="1" applyFill="1" applyBorder="1" applyAlignment="1">
      <alignment horizontal="center"/>
    </xf>
    <xf numFmtId="183" fontId="3" fillId="0" borderId="0" xfId="118" applyNumberFormat="1" applyFont="1" applyBorder="1" applyAlignment="1">
      <alignment horizontal="center" vertical="center" wrapText="1"/>
    </xf>
    <xf numFmtId="183" fontId="3" fillId="0" borderId="0" xfId="118" applyNumberFormat="1" applyFont="1" applyFill="1" applyBorder="1" applyAlignment="1">
      <alignment horizontal="center" vertical="center" wrapText="1"/>
    </xf>
    <xf numFmtId="0" fontId="7" fillId="0" borderId="0" xfId="91" applyFont="1" applyFill="1" applyAlignment="1">
      <alignment vertical="center"/>
    </xf>
    <xf numFmtId="0" fontId="4" fillId="0" borderId="0" xfId="91" applyFont="1" applyFill="1" applyAlignment="1">
      <alignment vertical="center"/>
    </xf>
    <xf numFmtId="0" fontId="0" fillId="0" borderId="0" xfId="0" applyAlignment="1">
      <alignment wrapText="1"/>
    </xf>
    <xf numFmtId="0" fontId="4" fillId="0" borderId="0" xfId="91" applyFont="1" applyFill="1" applyBorder="1" applyAlignment="1">
      <alignment vertical="center"/>
    </xf>
    <xf numFmtId="0" fontId="3" fillId="0" borderId="0" xfId="91" applyFont="1" applyFill="1" applyAlignment="1">
      <alignment horizontal="center" vertical="center"/>
    </xf>
    <xf numFmtId="0" fontId="3" fillId="0" borderId="0" xfId="91" applyFont="1" applyFill="1" applyAlignment="1">
      <alignment horizontal="justify" vertical="justify"/>
    </xf>
    <xf numFmtId="0" fontId="4" fillId="0" borderId="0" xfId="91" applyFont="1" applyFill="1"/>
    <xf numFmtId="0" fontId="4" fillId="0" borderId="1" xfId="91" applyFont="1" applyFill="1" applyBorder="1" applyAlignment="1">
      <alignment horizontal="center" vertical="center"/>
    </xf>
    <xf numFmtId="0" fontId="4" fillId="0" borderId="1" xfId="91" applyFont="1" applyFill="1" applyBorder="1" applyAlignment="1">
      <alignment horizontal="justify" vertical="justify"/>
    </xf>
    <xf numFmtId="184" fontId="23" fillId="0" borderId="3" xfId="91" applyNumberFormat="1" applyFont="1" applyFill="1" applyBorder="1" applyAlignment="1">
      <alignment horizontal="center" vertical="center"/>
    </xf>
    <xf numFmtId="0" fontId="23" fillId="3" borderId="5" xfId="91" applyFont="1" applyFill="1" applyBorder="1" applyAlignment="1">
      <alignment vertical="justify"/>
    </xf>
    <xf numFmtId="0" fontId="25" fillId="3" borderId="7" xfId="91" applyFont="1" applyFill="1" applyBorder="1" applyAlignment="1">
      <alignment vertical="justify"/>
    </xf>
    <xf numFmtId="0" fontId="23" fillId="0" borderId="3" xfId="91" applyFont="1" applyFill="1" applyBorder="1" applyAlignment="1">
      <alignment vertical="center"/>
    </xf>
    <xf numFmtId="0" fontId="4" fillId="0" borderId="1" xfId="91" applyFont="1" applyFill="1" applyBorder="1" applyAlignment="1">
      <alignment horizontal="justify" vertical="center" wrapText="1"/>
    </xf>
    <xf numFmtId="179" fontId="23" fillId="0" borderId="1" xfId="31" applyNumberFormat="1" applyFont="1" applyFill="1" applyBorder="1" applyAlignment="1">
      <alignment horizontal="center" vertical="center" wrapText="1"/>
    </xf>
    <xf numFmtId="0" fontId="4" fillId="0" borderId="1" xfId="91" applyFont="1" applyFill="1" applyBorder="1" applyAlignment="1">
      <alignment horizontal="justify" vertical="center"/>
    </xf>
    <xf numFmtId="0" fontId="4" fillId="0" borderId="5" xfId="91" applyFont="1" applyFill="1" applyBorder="1" applyAlignment="1">
      <alignment horizontal="justify" vertical="center"/>
    </xf>
    <xf numFmtId="0" fontId="23" fillId="0" borderId="20" xfId="91" applyFont="1" applyFill="1" applyBorder="1" applyAlignment="1">
      <alignment horizontal="center" vertical="center"/>
    </xf>
    <xf numFmtId="0" fontId="4" fillId="0" borderId="21" xfId="91" applyFont="1" applyBorder="1" applyAlignment="1">
      <alignment horizontal="justify" vertical="justify"/>
    </xf>
    <xf numFmtId="0" fontId="23" fillId="0" borderId="1" xfId="91" applyFont="1" applyFill="1" applyBorder="1" applyAlignment="1">
      <alignment vertical="center" wrapText="1"/>
    </xf>
    <xf numFmtId="0" fontId="4" fillId="0" borderId="0" xfId="91" applyFont="1" applyFill="1" applyAlignment="1">
      <alignment vertical="justify"/>
    </xf>
    <xf numFmtId="0" fontId="28" fillId="0" borderId="0" xfId="91" applyFont="1" applyFill="1" applyAlignment="1">
      <alignment horizontal="left" vertical="center"/>
    </xf>
    <xf numFmtId="0" fontId="25" fillId="3" borderId="8" xfId="91" applyFont="1" applyFill="1" applyBorder="1" applyAlignment="1">
      <alignment vertical="justify"/>
    </xf>
    <xf numFmtId="0" fontId="6" fillId="0" borderId="0" xfId="91" applyFont="1" applyFill="1" applyAlignment="1">
      <alignment horizontal="center" vertical="center"/>
    </xf>
    <xf numFmtId="0" fontId="5" fillId="0" borderId="0" xfId="91" applyFont="1" applyFill="1" applyAlignment="1">
      <alignment horizontal="right" vertical="justify"/>
    </xf>
    <xf numFmtId="180" fontId="5" fillId="0" borderId="0" xfId="91" applyNumberFormat="1" applyFont="1" applyFill="1" applyAlignment="1">
      <alignment horizontal="center" vertical="center"/>
    </xf>
    <xf numFmtId="185" fontId="6" fillId="0" borderId="0" xfId="91" applyNumberFormat="1" applyFont="1" applyFill="1" applyAlignment="1">
      <alignment horizontal="center" vertical="center"/>
    </xf>
    <xf numFmtId="185" fontId="5" fillId="0" borderId="0" xfId="91" applyNumberFormat="1" applyFont="1" applyFill="1" applyAlignment="1">
      <alignment horizontal="center" vertical="center"/>
    </xf>
    <xf numFmtId="0" fontId="17" fillId="0" borderId="0" xfId="91" applyFont="1" applyFill="1" applyAlignment="1">
      <alignment horizontal="center" vertical="center"/>
    </xf>
    <xf numFmtId="1" fontId="17" fillId="0" borderId="0" xfId="91" applyNumberFormat="1" applyFont="1" applyFill="1" applyAlignment="1">
      <alignment horizontal="center" vertical="center"/>
    </xf>
    <xf numFmtId="0" fontId="5" fillId="0" borderId="0" xfId="91" applyFont="1" applyFill="1" applyAlignment="1">
      <alignment horizontal="justify" vertical="justify"/>
    </xf>
    <xf numFmtId="185" fontId="6" fillId="0" borderId="0" xfId="91" applyNumberFormat="1" applyFont="1" applyFill="1" applyAlignment="1">
      <alignment horizontal="justify" vertical="justify"/>
    </xf>
    <xf numFmtId="0" fontId="5" fillId="0" borderId="1" xfId="91" applyFont="1" applyFill="1" applyBorder="1" applyAlignment="1">
      <alignment horizontal="center" vertical="center"/>
    </xf>
    <xf numFmtId="180" fontId="29" fillId="0" borderId="1" xfId="91" applyNumberFormat="1" applyFont="1" applyFill="1" applyBorder="1" applyAlignment="1">
      <alignment horizontal="center" vertical="justify"/>
    </xf>
    <xf numFmtId="0" fontId="6" fillId="0" borderId="0" xfId="91" applyFont="1" applyFill="1" applyAlignment="1">
      <alignment vertical="center"/>
    </xf>
    <xf numFmtId="180" fontId="6" fillId="0" borderId="0" xfId="91" applyNumberFormat="1" applyFont="1" applyFill="1" applyAlignment="1">
      <alignment horizontal="justify" vertical="justify"/>
    </xf>
    <xf numFmtId="180" fontId="17" fillId="0" borderId="1" xfId="91" applyNumberFormat="1" applyFont="1" applyFill="1" applyBorder="1" applyAlignment="1">
      <alignment horizontal="center" vertical="justify"/>
    </xf>
    <xf numFmtId="180" fontId="5" fillId="0" borderId="1" xfId="91" applyNumberFormat="1" applyFont="1" applyFill="1" applyBorder="1" applyAlignment="1">
      <alignment horizontal="center" vertical="justify"/>
    </xf>
    <xf numFmtId="180" fontId="5" fillId="0" borderId="0" xfId="91" applyNumberFormat="1" applyFont="1" applyFill="1" applyAlignment="1">
      <alignment horizontal="justify" vertical="justify"/>
    </xf>
    <xf numFmtId="0" fontId="17" fillId="0" borderId="1" xfId="91" applyFont="1" applyFill="1" applyBorder="1" applyAlignment="1">
      <alignment horizontal="center" vertical="center"/>
    </xf>
    <xf numFmtId="180" fontId="14" fillId="0" borderId="1" xfId="91" applyNumberFormat="1" applyFont="1" applyFill="1" applyBorder="1" applyAlignment="1">
      <alignment horizontal="center" vertical="center"/>
    </xf>
    <xf numFmtId="0" fontId="6" fillId="0" borderId="0" xfId="91" applyFont="1" applyFill="1" applyAlignment="1">
      <alignment horizontal="justify" vertical="justify"/>
    </xf>
    <xf numFmtId="0" fontId="5" fillId="0" borderId="1" xfId="91" applyFont="1" applyFill="1" applyBorder="1" applyAlignment="1">
      <alignment vertical="center"/>
    </xf>
    <xf numFmtId="0" fontId="14" fillId="0" borderId="1" xfId="91" applyNumberFormat="1" applyFont="1" applyFill="1" applyBorder="1" applyAlignment="1">
      <alignment horizontal="center" vertical="center"/>
    </xf>
    <xf numFmtId="0" fontId="5" fillId="0" borderId="1" xfId="91" applyFont="1" applyFill="1" applyBorder="1" applyAlignment="1">
      <alignment horizontal="left" vertical="center"/>
    </xf>
    <xf numFmtId="0" fontId="14" fillId="0" borderId="1" xfId="91" applyFont="1" applyFill="1" applyBorder="1" applyAlignment="1">
      <alignment horizontal="center" vertical="center"/>
    </xf>
    <xf numFmtId="0" fontId="6" fillId="0" borderId="0" xfId="91" applyFont="1" applyFill="1" applyAlignment="1">
      <alignment horizontal="left" vertical="center"/>
    </xf>
    <xf numFmtId="0" fontId="14" fillId="0" borderId="0" xfId="91" applyFont="1" applyFill="1" applyAlignment="1">
      <alignment horizontal="justify" vertical="justify"/>
    </xf>
    <xf numFmtId="2" fontId="30" fillId="0" borderId="1" xfId="91" applyNumberFormat="1" applyFont="1" applyFill="1" applyBorder="1" applyAlignment="1">
      <alignment horizontal="center" vertical="center"/>
    </xf>
    <xf numFmtId="2" fontId="17" fillId="0" borderId="1" xfId="91" applyNumberFormat="1" applyFont="1" applyFill="1" applyBorder="1" applyAlignment="1">
      <alignment horizontal="center" vertical="center"/>
    </xf>
    <xf numFmtId="0" fontId="17" fillId="7" borderId="1" xfId="91" applyFont="1" applyFill="1" applyBorder="1" applyAlignment="1">
      <alignment horizontal="center" vertical="center"/>
    </xf>
    <xf numFmtId="0" fontId="15" fillId="0" borderId="0" xfId="0" applyFont="1" applyFill="1" applyBorder="1" applyAlignment="1">
      <alignment horizontal="center" vertical="center"/>
    </xf>
    <xf numFmtId="0" fontId="17" fillId="4"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6" fillId="3" borderId="5"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8" fillId="0" borderId="0" xfId="0" applyFont="1" applyBorder="1" applyAlignment="1">
      <alignment vertical="center" wrapTex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8" xfId="0" applyFont="1" applyFill="1" applyBorder="1" applyAlignment="1">
      <alignment horizontal="center" vertical="center"/>
    </xf>
    <xf numFmtId="0" fontId="5" fillId="0" borderId="12" xfId="91" applyFont="1" applyFill="1" applyBorder="1" applyAlignment="1">
      <alignment horizontal="center" vertical="center"/>
    </xf>
    <xf numFmtId="0" fontId="5" fillId="0" borderId="13" xfId="91" applyFont="1" applyFill="1" applyBorder="1" applyAlignment="1">
      <alignment horizontal="center" vertical="center"/>
    </xf>
    <xf numFmtId="0" fontId="5" fillId="9" borderId="12" xfId="91" applyFont="1" applyFill="1" applyBorder="1" applyAlignment="1">
      <alignment horizontal="center" vertical="center"/>
    </xf>
    <xf numFmtId="0" fontId="5" fillId="9" borderId="14" xfId="91" applyFont="1" applyFill="1" applyBorder="1" applyAlignment="1">
      <alignment horizontal="center" vertical="center"/>
    </xf>
    <xf numFmtId="0" fontId="7" fillId="0" borderId="0" xfId="91" applyFont="1" applyFill="1" applyAlignment="1">
      <alignment horizontal="left" vertical="center" wrapText="1"/>
    </xf>
    <xf numFmtId="0" fontId="5" fillId="0" borderId="1" xfId="91" applyFont="1" applyFill="1" applyBorder="1" applyAlignment="1">
      <alignment horizontal="center" vertical="justify"/>
    </xf>
    <xf numFmtId="0" fontId="4" fillId="0" borderId="6" xfId="91" applyFont="1" applyFill="1" applyBorder="1" applyAlignment="1">
      <alignment horizontal="center" vertical="center"/>
    </xf>
    <xf numFmtId="0" fontId="4" fillId="0" borderId="4" xfId="91" applyFont="1" applyFill="1" applyBorder="1" applyAlignment="1">
      <alignment horizontal="center" vertical="center"/>
    </xf>
    <xf numFmtId="0" fontId="23" fillId="0" borderId="16" xfId="91" applyFont="1" applyFill="1" applyBorder="1" applyAlignment="1">
      <alignment horizontal="center" vertical="center"/>
    </xf>
    <xf numFmtId="0" fontId="23" fillId="0" borderId="11" xfId="91" applyFont="1" applyFill="1" applyBorder="1" applyAlignment="1">
      <alignment horizontal="center" vertical="center"/>
    </xf>
    <xf numFmtId="0" fontId="27" fillId="0" borderId="1" xfId="91" applyFont="1" applyFill="1" applyBorder="1" applyAlignment="1">
      <alignment horizontal="center" vertical="center" wrapText="1"/>
    </xf>
    <xf numFmtId="0" fontId="22" fillId="0" borderId="0" xfId="91" applyFont="1" applyFill="1" applyBorder="1" applyAlignment="1">
      <alignment vertical="center" wrapText="1"/>
    </xf>
    <xf numFmtId="0" fontId="23" fillId="0" borderId="6" xfId="91" applyFont="1" applyFill="1" applyBorder="1" applyAlignment="1">
      <alignment horizontal="center" vertical="center"/>
    </xf>
    <xf numFmtId="0" fontId="23" fillId="0" borderId="3" xfId="91" applyFont="1" applyFill="1" applyBorder="1" applyAlignment="1">
      <alignment horizontal="center" vertical="center"/>
    </xf>
    <xf numFmtId="0" fontId="23" fillId="0" borderId="4" xfId="91" applyFont="1" applyFill="1" applyBorder="1" applyAlignment="1">
      <alignment horizontal="center" vertical="center"/>
    </xf>
    <xf numFmtId="0" fontId="4" fillId="7" borderId="1" xfId="91" applyFont="1" applyFill="1" applyBorder="1" applyAlignment="1">
      <alignment horizontal="center" vertical="justify"/>
    </xf>
    <xf numFmtId="0" fontId="23" fillId="7" borderId="1" xfId="91" applyFont="1" applyFill="1" applyBorder="1" applyAlignment="1">
      <alignment horizontal="center" vertical="center" wrapText="1"/>
    </xf>
    <xf numFmtId="0" fontId="24" fillId="0" borderId="6" xfId="91" applyFont="1" applyFill="1" applyBorder="1" applyAlignment="1">
      <alignment horizontal="center" vertical="center"/>
    </xf>
    <xf numFmtId="0" fontId="24" fillId="0" borderId="3" xfId="91" applyFont="1" applyFill="1" applyBorder="1" applyAlignment="1">
      <alignment horizontal="center" vertical="center"/>
    </xf>
    <xf numFmtId="0" fontId="24" fillId="0" borderId="4" xfId="91" applyFont="1" applyFill="1" applyBorder="1" applyAlignment="1">
      <alignment horizontal="center" vertical="center"/>
    </xf>
    <xf numFmtId="0" fontId="3" fillId="0" borderId="5" xfId="0" applyFont="1" applyBorder="1"/>
    <xf numFmtId="0" fontId="3" fillId="0" borderId="8" xfId="0" applyFont="1" applyBorder="1"/>
    <xf numFmtId="0" fontId="26" fillId="0" borderId="19" xfId="0" applyFont="1" applyFill="1" applyBorder="1" applyAlignment="1">
      <alignment horizontal="center" vertical="center" wrapText="1"/>
    </xf>
    <xf numFmtId="0" fontId="7" fillId="0" borderId="1" xfId="0" applyFont="1" applyBorder="1" applyAlignment="1">
      <alignment horizontal="center" vertical="center"/>
    </xf>
    <xf numFmtId="0" fontId="3" fillId="0" borderId="1" xfId="0" applyFont="1" applyBorder="1" applyAlignment="1">
      <alignment horizontal="left" vertical="center"/>
    </xf>
    <xf numFmtId="9" fontId="0" fillId="0" borderId="1" xfId="119" applyFont="1" applyBorder="1" applyAlignment="1">
      <alignment horizontal="right" vertical="center"/>
    </xf>
    <xf numFmtId="182" fontId="0" fillId="0" borderId="1" xfId="118" applyNumberFormat="1" applyFont="1" applyBorder="1" applyAlignment="1">
      <alignment vertical="center"/>
    </xf>
  </cellXfs>
  <cellStyles count="120">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xfId="118" builtinId="3"/>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xfId="119" builtinId="5"/>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0">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Cristina\Downloads\Users\STJKXNPW1\Downloads\PROYECTO%20RG-2013-005%20CIUDADELA%20UNIV-OK\Ciudadela%20Universitaria%20Norte%20Sede%20Santander%20V7-FINAL%20JEF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NICAUCA\AppData\Local\Temp\EVALUACION%20TECNICA%20034%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No 29"/>
      <sheetName val="VERIFICACION TECNICA"/>
      <sheetName val="VTE"/>
      <sheetName val="CORREC. ARITM."/>
    </sheetNames>
    <sheetDataSet>
      <sheetData sheetId="0"/>
      <sheetData sheetId="1"/>
      <sheetData sheetId="2">
        <row r="6">
          <cell r="I6">
            <v>136123053</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49"/>
  <sheetViews>
    <sheetView tabSelected="1" view="pageBreakPreview" topLeftCell="A22" zoomScale="80" zoomScaleNormal="80" zoomScaleSheetLayoutView="80" zoomScalePageLayoutView="70" workbookViewId="0">
      <selection activeCell="D25" sqref="D25"/>
    </sheetView>
  </sheetViews>
  <sheetFormatPr baseColWidth="10" defaultColWidth="11.42578125" defaultRowHeight="12.75" x14ac:dyDescent="0.2"/>
  <cols>
    <col min="1" max="1" width="10" style="5" customWidth="1"/>
    <col min="2" max="2" width="81.5703125" style="4" customWidth="1"/>
    <col min="3" max="3" width="29.5703125" style="4" customWidth="1"/>
    <col min="4" max="4" width="84.42578125" style="4" customWidth="1"/>
    <col min="5" max="5" width="15.7109375" style="3" customWidth="1"/>
    <col min="6" max="16384" width="11.42578125" style="3"/>
  </cols>
  <sheetData>
    <row r="1" spans="1:4" s="7" customFormat="1" ht="33" customHeight="1" x14ac:dyDescent="0.2">
      <c r="A1" s="11"/>
      <c r="B1" s="156" t="s">
        <v>8</v>
      </c>
      <c r="C1" s="156"/>
      <c r="D1" s="156"/>
    </row>
    <row r="2" spans="1:4" s="7" customFormat="1" ht="33" customHeight="1" x14ac:dyDescent="0.2">
      <c r="A2" s="11"/>
      <c r="B2" s="156" t="s">
        <v>14</v>
      </c>
      <c r="C2" s="156"/>
      <c r="D2" s="156"/>
    </row>
    <row r="3" spans="1:4" s="7" customFormat="1" ht="33" customHeight="1" x14ac:dyDescent="0.2">
      <c r="A3" s="11"/>
      <c r="B3" s="156" t="s">
        <v>28</v>
      </c>
      <c r="C3" s="156"/>
      <c r="D3" s="156"/>
    </row>
    <row r="4" spans="1:4" s="7" customFormat="1" ht="33" customHeight="1" x14ac:dyDescent="0.2">
      <c r="A4" s="11"/>
      <c r="B4" s="156" t="s">
        <v>9</v>
      </c>
      <c r="C4" s="156"/>
      <c r="D4" s="156"/>
    </row>
    <row r="5" spans="1:4" s="7" customFormat="1" ht="33" customHeight="1" x14ac:dyDescent="0.2">
      <c r="A5" s="11"/>
      <c r="B5" s="165" t="s">
        <v>29</v>
      </c>
      <c r="C5" s="165"/>
      <c r="D5" s="165"/>
    </row>
    <row r="6" spans="1:4" s="7" customFormat="1" ht="68.25" customHeight="1" x14ac:dyDescent="0.2">
      <c r="A6" s="12"/>
      <c r="B6" s="163" t="s">
        <v>30</v>
      </c>
      <c r="C6" s="164"/>
      <c r="D6" s="164"/>
    </row>
    <row r="7" spans="1:4" ht="25.5" customHeight="1" x14ac:dyDescent="0.2">
      <c r="A7" s="158" t="s">
        <v>2</v>
      </c>
      <c r="B7" s="158" t="s">
        <v>4</v>
      </c>
      <c r="C7" s="168">
        <v>1</v>
      </c>
      <c r="D7" s="168"/>
    </row>
    <row r="8" spans="1:4" ht="52.5" customHeight="1" x14ac:dyDescent="0.2">
      <c r="A8" s="159"/>
      <c r="B8" s="160"/>
      <c r="C8" s="166" t="s">
        <v>32</v>
      </c>
      <c r="D8" s="167"/>
    </row>
    <row r="9" spans="1:4" ht="54" customHeight="1" x14ac:dyDescent="0.2">
      <c r="A9" s="160"/>
      <c r="B9" s="13" t="s">
        <v>0</v>
      </c>
      <c r="C9" s="13" t="s">
        <v>1</v>
      </c>
      <c r="D9" s="14" t="s">
        <v>13</v>
      </c>
    </row>
    <row r="10" spans="1:4" ht="37.5" customHeight="1" x14ac:dyDescent="0.2">
      <c r="A10" s="15"/>
      <c r="B10" s="161" t="s">
        <v>10</v>
      </c>
      <c r="C10" s="162"/>
      <c r="D10" s="162"/>
    </row>
    <row r="11" spans="1:4" ht="62.25" customHeight="1" x14ac:dyDescent="0.2">
      <c r="A11" s="13">
        <v>1</v>
      </c>
      <c r="B11" s="8" t="s">
        <v>11</v>
      </c>
      <c r="C11" s="24" t="s">
        <v>34</v>
      </c>
      <c r="D11" s="23"/>
    </row>
    <row r="12" spans="1:4" ht="71.25" customHeight="1" x14ac:dyDescent="0.2">
      <c r="A12" s="16">
        <v>2</v>
      </c>
      <c r="B12" s="9" t="s">
        <v>12</v>
      </c>
      <c r="C12" s="30" t="s">
        <v>35</v>
      </c>
      <c r="D12" s="23" t="s">
        <v>94</v>
      </c>
    </row>
    <row r="13" spans="1:4" ht="152.25" customHeight="1" x14ac:dyDescent="0.2">
      <c r="A13" s="13">
        <v>3</v>
      </c>
      <c r="B13" s="9" t="s">
        <v>15</v>
      </c>
      <c r="C13" s="24" t="s">
        <v>34</v>
      </c>
      <c r="D13" s="23" t="s">
        <v>93</v>
      </c>
    </row>
    <row r="14" spans="1:4" ht="72" customHeight="1" x14ac:dyDescent="0.2">
      <c r="A14" s="28">
        <v>4</v>
      </c>
      <c r="B14" s="9" t="s">
        <v>33</v>
      </c>
      <c r="C14" s="24" t="s">
        <v>34</v>
      </c>
      <c r="D14" s="23"/>
    </row>
    <row r="15" spans="1:4" ht="37.5" customHeight="1" x14ac:dyDescent="0.2">
      <c r="A15" s="27">
        <v>5</v>
      </c>
      <c r="B15" s="9" t="s">
        <v>16</v>
      </c>
      <c r="C15" s="24" t="s">
        <v>34</v>
      </c>
      <c r="D15" s="23"/>
    </row>
    <row r="16" spans="1:4" ht="37.5" customHeight="1" x14ac:dyDescent="0.2">
      <c r="A16" s="28">
        <v>6</v>
      </c>
      <c r="B16" s="10" t="s">
        <v>17</v>
      </c>
      <c r="C16" s="25" t="s">
        <v>34</v>
      </c>
      <c r="D16" s="26"/>
    </row>
    <row r="17" spans="1:4" ht="37.5" customHeight="1" x14ac:dyDescent="0.2">
      <c r="A17" s="28">
        <v>7</v>
      </c>
      <c r="B17" s="10" t="s">
        <v>31</v>
      </c>
      <c r="C17" s="24" t="s">
        <v>34</v>
      </c>
      <c r="D17" s="29"/>
    </row>
    <row r="18" spans="1:4" ht="37.5" customHeight="1" x14ac:dyDescent="0.2">
      <c r="A18" s="27">
        <v>8</v>
      </c>
      <c r="B18" s="9" t="s">
        <v>18</v>
      </c>
      <c r="C18" s="24" t="s">
        <v>34</v>
      </c>
      <c r="D18" s="24"/>
    </row>
    <row r="19" spans="1:4" ht="37.5" customHeight="1" x14ac:dyDescent="0.2">
      <c r="A19" s="28">
        <v>9</v>
      </c>
      <c r="B19" s="9" t="s">
        <v>19</v>
      </c>
      <c r="C19" s="24" t="s">
        <v>34</v>
      </c>
      <c r="D19" s="25"/>
    </row>
    <row r="20" spans="1:4" ht="37.5" customHeight="1" x14ac:dyDescent="0.2">
      <c r="A20" s="28"/>
      <c r="B20" s="9" t="s">
        <v>36</v>
      </c>
      <c r="C20" s="24" t="s">
        <v>34</v>
      </c>
      <c r="D20" s="25"/>
    </row>
    <row r="21" spans="1:4" ht="37.5" customHeight="1" x14ac:dyDescent="0.2">
      <c r="A21" s="28">
        <v>10</v>
      </c>
      <c r="B21" s="9" t="s">
        <v>20</v>
      </c>
      <c r="C21" s="24" t="s">
        <v>34</v>
      </c>
      <c r="D21" s="25"/>
    </row>
    <row r="22" spans="1:4" ht="37.5" customHeight="1" x14ac:dyDescent="0.2">
      <c r="A22" s="27">
        <v>11</v>
      </c>
      <c r="B22" s="9" t="s">
        <v>21</v>
      </c>
      <c r="C22" s="24" t="s">
        <v>34</v>
      </c>
      <c r="D22" s="25"/>
    </row>
    <row r="23" spans="1:4" ht="37.5" customHeight="1" x14ac:dyDescent="0.2">
      <c r="A23" s="28">
        <v>12</v>
      </c>
      <c r="B23" s="9" t="s">
        <v>22</v>
      </c>
      <c r="C23" s="24" t="s">
        <v>34</v>
      </c>
      <c r="D23" s="25"/>
    </row>
    <row r="24" spans="1:4" ht="37.5" customHeight="1" x14ac:dyDescent="0.2">
      <c r="A24" s="28">
        <v>13</v>
      </c>
      <c r="B24" s="9" t="s">
        <v>23</v>
      </c>
      <c r="C24" s="24" t="s">
        <v>34</v>
      </c>
      <c r="D24" s="25"/>
    </row>
    <row r="25" spans="1:4" ht="92.25" customHeight="1" x14ac:dyDescent="0.2">
      <c r="A25" s="27">
        <v>14</v>
      </c>
      <c r="B25" s="9" t="s">
        <v>24</v>
      </c>
      <c r="C25" s="30" t="s">
        <v>35</v>
      </c>
      <c r="D25" s="26" t="s">
        <v>110</v>
      </c>
    </row>
    <row r="26" spans="1:4" s="1" customFormat="1" ht="45" customHeight="1" x14ac:dyDescent="0.2">
      <c r="A26" s="157" t="s">
        <v>3</v>
      </c>
      <c r="B26" s="157"/>
      <c r="C26" s="169" t="s">
        <v>53</v>
      </c>
      <c r="D26" s="170"/>
    </row>
    <row r="27" spans="1:4" ht="18" x14ac:dyDescent="0.2">
      <c r="A27" s="17"/>
      <c r="B27" s="18"/>
      <c r="C27" s="18"/>
      <c r="D27" s="18"/>
    </row>
    <row r="28" spans="1:4" ht="18.75" customHeight="1" x14ac:dyDescent="0.2">
      <c r="A28" s="17"/>
      <c r="B28" s="19"/>
      <c r="C28" s="19"/>
      <c r="D28" s="19"/>
    </row>
    <row r="29" spans="1:4" ht="12.75" customHeight="1" x14ac:dyDescent="0.2">
      <c r="A29" s="17"/>
      <c r="B29" s="18"/>
      <c r="C29" s="18"/>
      <c r="D29" s="18"/>
    </row>
    <row r="30" spans="1:4" ht="17.25" customHeight="1" x14ac:dyDescent="0.2">
      <c r="A30" s="17"/>
      <c r="B30" s="21"/>
      <c r="C30" s="21"/>
      <c r="D30" s="21"/>
    </row>
    <row r="31" spans="1:4" ht="21.75" customHeight="1" x14ac:dyDescent="0.3">
      <c r="A31" s="17"/>
      <c r="B31" s="22" t="s">
        <v>5</v>
      </c>
      <c r="C31" s="22"/>
      <c r="D31" s="22" t="s">
        <v>25</v>
      </c>
    </row>
    <row r="32" spans="1:4" ht="21" customHeight="1" x14ac:dyDescent="0.3">
      <c r="A32" s="17"/>
      <c r="B32" s="22" t="s">
        <v>6</v>
      </c>
      <c r="C32" s="22"/>
      <c r="D32" s="22" t="s">
        <v>26</v>
      </c>
    </row>
    <row r="33" spans="1:4" ht="21" customHeight="1" x14ac:dyDescent="0.3">
      <c r="A33" s="17"/>
      <c r="B33" s="22" t="s">
        <v>7</v>
      </c>
      <c r="C33" s="22"/>
      <c r="D33" s="22" t="s">
        <v>27</v>
      </c>
    </row>
    <row r="34" spans="1:4" ht="14.25" customHeight="1" x14ac:dyDescent="0.25">
      <c r="A34" s="17"/>
      <c r="B34" s="20"/>
      <c r="C34" s="20"/>
      <c r="D34" s="20"/>
    </row>
    <row r="35" spans="1:4" ht="14.25" customHeight="1" x14ac:dyDescent="0.25">
      <c r="B35" s="6"/>
      <c r="C35" s="6"/>
      <c r="D35" s="6"/>
    </row>
    <row r="36" spans="1:4" ht="14.25" customHeight="1" x14ac:dyDescent="0.2">
      <c r="B36" s="2"/>
      <c r="C36" s="2"/>
      <c r="D36" s="2"/>
    </row>
    <row r="37" spans="1:4" ht="14.25" customHeight="1" x14ac:dyDescent="0.25">
      <c r="B37" s="6"/>
      <c r="C37" s="6"/>
      <c r="D37" s="6"/>
    </row>
    <row r="38" spans="1:4" ht="14.25" customHeight="1" x14ac:dyDescent="0.25">
      <c r="B38" s="6"/>
      <c r="C38" s="6"/>
      <c r="D38" s="6"/>
    </row>
    <row r="39" spans="1:4" ht="14.25" customHeight="1" x14ac:dyDescent="0.25">
      <c r="B39" s="6"/>
      <c r="C39" s="6"/>
      <c r="D39" s="6"/>
    </row>
    <row r="45" spans="1:4" s="4" customFormat="1" x14ac:dyDescent="0.2">
      <c r="A45" s="5"/>
    </row>
    <row r="46" spans="1:4" s="4" customFormat="1" x14ac:dyDescent="0.2">
      <c r="A46" s="5"/>
    </row>
    <row r="47" spans="1:4" s="4" customFormat="1" x14ac:dyDescent="0.2">
      <c r="A47" s="5"/>
    </row>
    <row r="48" spans="1:4" s="4" customFormat="1" x14ac:dyDescent="0.2">
      <c r="A48" s="5"/>
    </row>
    <row r="49" spans="1:1" s="4" customFormat="1" x14ac:dyDescent="0.2">
      <c r="A49" s="5"/>
    </row>
  </sheetData>
  <mergeCells count="13">
    <mergeCell ref="B1:D1"/>
    <mergeCell ref="A26:B26"/>
    <mergeCell ref="A7:A9"/>
    <mergeCell ref="B7:B8"/>
    <mergeCell ref="B10:D10"/>
    <mergeCell ref="B2:D2"/>
    <mergeCell ref="B6:D6"/>
    <mergeCell ref="B4:D4"/>
    <mergeCell ref="B3:D3"/>
    <mergeCell ref="B5:D5"/>
    <mergeCell ref="C8:D8"/>
    <mergeCell ref="C7:D7"/>
    <mergeCell ref="C26:D26"/>
  </mergeCells>
  <printOptions horizontalCentered="1" verticalCentered="1"/>
  <pageMargins left="0.59055118110236227" right="0.59055118110236227" top="0.59055118110236227" bottom="0.59055118110236227" header="0.31496062992125984" footer="0.31496062992125984"/>
  <pageSetup paperSize="529" scale="4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5"/>
  <sheetViews>
    <sheetView workbookViewId="0">
      <selection activeCell="G14" sqref="G14"/>
    </sheetView>
  </sheetViews>
  <sheetFormatPr baseColWidth="10" defaultRowHeight="12.75" x14ac:dyDescent="0.2"/>
  <cols>
    <col min="2" max="2" width="14.140625" customWidth="1"/>
    <col min="3" max="3" width="16" customWidth="1"/>
    <col min="4" max="5" width="14.5703125" customWidth="1"/>
  </cols>
  <sheetData>
    <row r="1" spans="2:8" ht="15.75" x14ac:dyDescent="0.2">
      <c r="B1" s="105" t="s">
        <v>81</v>
      </c>
      <c r="C1" s="60"/>
      <c r="D1" s="60"/>
      <c r="E1" s="60"/>
      <c r="F1" s="106"/>
      <c r="G1" s="106"/>
      <c r="H1" s="106"/>
    </row>
    <row r="2" spans="2:8" ht="15.75" x14ac:dyDescent="0.2">
      <c r="B2" s="105" t="s">
        <v>82</v>
      </c>
      <c r="C2" s="60"/>
      <c r="F2" s="106"/>
      <c r="G2" s="106"/>
      <c r="H2" s="106"/>
    </row>
    <row r="3" spans="2:8" x14ac:dyDescent="0.2">
      <c r="B3" s="61"/>
      <c r="C3" s="61"/>
      <c r="D3" s="61"/>
      <c r="E3" s="61"/>
      <c r="F3" s="106"/>
      <c r="G3" s="106"/>
      <c r="H3" s="106"/>
    </row>
    <row r="4" spans="2:8" ht="15.75" x14ac:dyDescent="0.2">
      <c r="B4" s="105" t="s">
        <v>59</v>
      </c>
      <c r="C4" s="60"/>
      <c r="D4" s="60"/>
      <c r="E4" s="60"/>
      <c r="F4" s="106"/>
      <c r="G4" s="106"/>
      <c r="H4" s="106"/>
    </row>
    <row r="5" spans="2:8" ht="15.75" x14ac:dyDescent="0.2">
      <c r="B5" s="105" t="s">
        <v>83</v>
      </c>
      <c r="C5" s="60"/>
      <c r="D5" s="60"/>
      <c r="E5" s="60"/>
      <c r="F5" s="106"/>
      <c r="G5" s="106"/>
      <c r="H5" s="106"/>
    </row>
    <row r="6" spans="2:8" x14ac:dyDescent="0.2">
      <c r="B6" s="61"/>
      <c r="C6" s="61"/>
      <c r="D6" s="61"/>
      <c r="E6" s="61"/>
      <c r="F6" s="106"/>
      <c r="G6" s="106"/>
      <c r="H6" s="106"/>
    </row>
    <row r="7" spans="2:8" x14ac:dyDescent="0.2">
      <c r="B7" s="175" t="s">
        <v>84</v>
      </c>
      <c r="C7" s="175"/>
      <c r="D7" s="107"/>
      <c r="E7" s="107"/>
      <c r="F7" s="108"/>
      <c r="G7" s="108"/>
      <c r="H7" s="108"/>
    </row>
    <row r="8" spans="2:8" x14ac:dyDescent="0.2">
      <c r="B8" s="109"/>
      <c r="C8" s="110"/>
      <c r="D8" s="110"/>
      <c r="E8" s="110"/>
      <c r="F8" s="111"/>
      <c r="G8" s="111"/>
      <c r="H8" s="111"/>
    </row>
    <row r="9" spans="2:8" ht="15.75" x14ac:dyDescent="0.2">
      <c r="B9" s="112"/>
      <c r="C9" s="113"/>
      <c r="D9" s="176">
        <v>1</v>
      </c>
      <c r="E9" s="176"/>
      <c r="F9" s="111"/>
      <c r="G9" s="111"/>
      <c r="H9" s="111"/>
    </row>
    <row r="10" spans="2:8" ht="15.75" x14ac:dyDescent="0.2">
      <c r="B10" s="177" t="s">
        <v>2</v>
      </c>
      <c r="C10" s="179" t="s">
        <v>0</v>
      </c>
      <c r="D10" s="181" t="s">
        <v>32</v>
      </c>
      <c r="E10" s="181"/>
      <c r="F10" s="111"/>
      <c r="G10" s="111"/>
      <c r="H10" s="111"/>
    </row>
    <row r="11" spans="2:8" ht="25.5" x14ac:dyDescent="0.2">
      <c r="B11" s="178"/>
      <c r="C11" s="180"/>
      <c r="D11" s="34" t="s">
        <v>1</v>
      </c>
      <c r="E11" s="35" t="s">
        <v>39</v>
      </c>
      <c r="F11" s="111"/>
      <c r="G11" s="111"/>
      <c r="H11" s="111"/>
    </row>
    <row r="12" spans="2:8" ht="38.25" x14ac:dyDescent="0.2">
      <c r="B12" s="114" t="s">
        <v>85</v>
      </c>
      <c r="C12" s="115" t="s">
        <v>86</v>
      </c>
      <c r="D12" s="116"/>
      <c r="E12" s="127"/>
      <c r="F12" s="111"/>
      <c r="G12" s="111"/>
      <c r="H12" s="111"/>
    </row>
    <row r="13" spans="2:8" ht="51" x14ac:dyDescent="0.2">
      <c r="B13" s="117"/>
      <c r="C13" s="118" t="s">
        <v>87</v>
      </c>
      <c r="D13" s="35" t="s">
        <v>34</v>
      </c>
      <c r="E13" s="119" t="s">
        <v>88</v>
      </c>
      <c r="F13" s="111"/>
      <c r="G13" s="111"/>
      <c r="H13" s="111"/>
    </row>
    <row r="14" spans="2:8" ht="25.5" x14ac:dyDescent="0.2">
      <c r="B14" s="117"/>
      <c r="C14" s="120" t="s">
        <v>89</v>
      </c>
      <c r="D14" s="35" t="s">
        <v>34</v>
      </c>
      <c r="E14" s="119" t="s">
        <v>88</v>
      </c>
      <c r="F14" s="111"/>
      <c r="G14" s="111"/>
      <c r="H14" s="111"/>
    </row>
    <row r="15" spans="2:8" ht="38.25" x14ac:dyDescent="0.2">
      <c r="B15" s="117"/>
      <c r="C15" s="121" t="s">
        <v>90</v>
      </c>
      <c r="D15" s="35" t="s">
        <v>34</v>
      </c>
      <c r="E15" s="119" t="s">
        <v>88</v>
      </c>
      <c r="F15" s="111"/>
      <c r="G15" s="111"/>
      <c r="H15" s="111"/>
    </row>
    <row r="16" spans="2:8" ht="13.5" thickBot="1" x14ac:dyDescent="0.25">
      <c r="B16" s="122"/>
      <c r="C16" s="123"/>
      <c r="D16" s="35"/>
      <c r="E16" s="124"/>
      <c r="F16" s="111"/>
      <c r="G16" s="111"/>
      <c r="H16" s="111"/>
    </row>
    <row r="17" spans="2:8" ht="16.5" thickBot="1" x14ac:dyDescent="0.25">
      <c r="B17" s="171" t="s">
        <v>3</v>
      </c>
      <c r="C17" s="172"/>
      <c r="D17" s="173" t="s">
        <v>91</v>
      </c>
      <c r="E17" s="174"/>
      <c r="F17" s="55"/>
      <c r="G17" s="55"/>
      <c r="H17" s="55"/>
    </row>
    <row r="18" spans="2:8" x14ac:dyDescent="0.2">
      <c r="B18" s="52"/>
      <c r="C18" s="53"/>
      <c r="D18" s="53"/>
      <c r="E18" s="53"/>
      <c r="F18" s="111"/>
      <c r="G18" s="111"/>
      <c r="H18" s="111"/>
    </row>
    <row r="19" spans="2:8" ht="15.75" x14ac:dyDescent="0.2">
      <c r="B19" s="52"/>
      <c r="C19" s="56" t="s">
        <v>54</v>
      </c>
      <c r="D19" s="125"/>
      <c r="E19" s="125"/>
      <c r="F19" s="111"/>
      <c r="G19" s="111"/>
      <c r="H19" s="111"/>
    </row>
    <row r="20" spans="2:8" x14ac:dyDescent="0.2">
      <c r="B20" s="52"/>
      <c r="C20" s="53"/>
      <c r="D20" s="126"/>
      <c r="E20" s="53"/>
      <c r="F20" s="111"/>
      <c r="G20" s="111"/>
      <c r="H20" s="111"/>
    </row>
    <row r="21" spans="2:8" x14ac:dyDescent="0.2">
      <c r="B21" s="52"/>
      <c r="C21" s="53"/>
      <c r="D21" s="53"/>
      <c r="E21" s="53"/>
      <c r="F21" s="111"/>
      <c r="G21" s="111"/>
      <c r="H21" s="111"/>
    </row>
    <row r="22" spans="2:8" ht="15.75" x14ac:dyDescent="0.2">
      <c r="B22" s="52"/>
      <c r="C22" s="57" t="s">
        <v>92</v>
      </c>
      <c r="D22" s="53"/>
      <c r="E22" s="53"/>
      <c r="F22" s="111"/>
      <c r="G22" s="111"/>
      <c r="H22" s="111"/>
    </row>
    <row r="23" spans="2:8" ht="15.75" x14ac:dyDescent="0.25">
      <c r="B23" s="52"/>
      <c r="C23" s="58" t="s">
        <v>26</v>
      </c>
      <c r="D23" s="53"/>
      <c r="E23" s="53"/>
      <c r="F23" s="53"/>
      <c r="G23" s="111"/>
      <c r="H23" s="111"/>
    </row>
    <row r="24" spans="2:8" x14ac:dyDescent="0.2">
      <c r="B24" s="52"/>
      <c r="C24" s="53"/>
      <c r="D24" s="53"/>
      <c r="E24" s="53"/>
      <c r="F24" s="111"/>
      <c r="G24" s="111"/>
      <c r="H24" s="111"/>
    </row>
    <row r="25" spans="2:8" x14ac:dyDescent="0.2">
      <c r="B25" s="52"/>
      <c r="C25" s="53"/>
      <c r="D25" s="53"/>
      <c r="E25" s="53"/>
      <c r="F25" s="111"/>
      <c r="G25" s="111"/>
      <c r="H25" s="111"/>
    </row>
  </sheetData>
  <mergeCells count="7">
    <mergeCell ref="B17:C17"/>
    <mergeCell ref="D17:E17"/>
    <mergeCell ref="B7:C7"/>
    <mergeCell ref="D9:E9"/>
    <mergeCell ref="B10:B11"/>
    <mergeCell ref="C10:C11"/>
    <mergeCell ref="D10:E10"/>
  </mergeCells>
  <conditionalFormatting sqref="D17:E17">
    <cfRule type="cellIs" dxfId="19" priority="3" operator="equal">
      <formula>"NO HABIL"</formula>
    </cfRule>
  </conditionalFormatting>
  <conditionalFormatting sqref="D13:E14 D15">
    <cfRule type="cellIs" dxfId="18" priority="2" operator="equal">
      <formula>"NO"</formula>
    </cfRule>
  </conditionalFormatting>
  <conditionalFormatting sqref="E15">
    <cfRule type="cellIs" dxfId="17" priority="1" operator="equal">
      <formula>"NO"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topLeftCell="A16" workbookViewId="0">
      <selection activeCell="D14" sqref="D14"/>
    </sheetView>
  </sheetViews>
  <sheetFormatPr baseColWidth="10" defaultRowHeight="12.75" x14ac:dyDescent="0.2"/>
  <cols>
    <col min="2" max="2" width="22.28515625" customWidth="1"/>
    <col min="3" max="3" width="22.7109375" customWidth="1"/>
    <col min="4" max="4" width="56.85546875" customWidth="1"/>
  </cols>
  <sheetData>
    <row r="1" spans="1:4" ht="15.75" x14ac:dyDescent="0.2">
      <c r="A1" s="60" t="s">
        <v>8</v>
      </c>
      <c r="B1" s="60"/>
      <c r="C1" s="60"/>
      <c r="D1" s="60"/>
    </row>
    <row r="2" spans="1:4" ht="15.75" x14ac:dyDescent="0.2">
      <c r="A2" s="60" t="s">
        <v>58</v>
      </c>
      <c r="B2" s="60"/>
      <c r="C2" s="60"/>
      <c r="D2" s="60"/>
    </row>
    <row r="3" spans="1:4" x14ac:dyDescent="0.2">
      <c r="A3" s="61"/>
      <c r="B3" s="61"/>
      <c r="C3" s="61"/>
      <c r="D3" s="61"/>
    </row>
    <row r="4" spans="1:4" ht="15.75" x14ac:dyDescent="0.2">
      <c r="A4" s="60" t="s">
        <v>59</v>
      </c>
      <c r="B4" s="60"/>
      <c r="C4" s="60"/>
      <c r="D4" s="60"/>
    </row>
    <row r="5" spans="1:4" ht="15.75" x14ac:dyDescent="0.2">
      <c r="A5" s="60" t="s">
        <v>60</v>
      </c>
      <c r="B5" s="60"/>
      <c r="C5" s="60"/>
      <c r="D5" s="60"/>
    </row>
    <row r="6" spans="1:4" x14ac:dyDescent="0.2">
      <c r="A6" s="61"/>
      <c r="B6" s="61"/>
      <c r="C6" s="61"/>
      <c r="D6" s="61"/>
    </row>
    <row r="7" spans="1:4" ht="15.75" x14ac:dyDescent="0.2">
      <c r="A7" s="182" t="s">
        <v>37</v>
      </c>
      <c r="B7" s="182"/>
      <c r="C7" s="31"/>
      <c r="D7" s="31"/>
    </row>
    <row r="8" spans="1:4" ht="15.75" x14ac:dyDescent="0.2">
      <c r="A8" s="32"/>
      <c r="B8" s="32"/>
      <c r="C8" s="33"/>
      <c r="D8" s="33"/>
    </row>
    <row r="9" spans="1:4" x14ac:dyDescent="0.2">
      <c r="A9" s="183" t="s">
        <v>2</v>
      </c>
      <c r="B9" s="183" t="s">
        <v>4</v>
      </c>
      <c r="C9" s="186">
        <v>1</v>
      </c>
      <c r="D9" s="186"/>
    </row>
    <row r="10" spans="1:4" x14ac:dyDescent="0.2">
      <c r="A10" s="184"/>
      <c r="B10" s="185"/>
      <c r="C10" s="187" t="s">
        <v>38</v>
      </c>
      <c r="D10" s="187"/>
    </row>
    <row r="11" spans="1:4" x14ac:dyDescent="0.2">
      <c r="A11" s="185"/>
      <c r="B11" s="34" t="s">
        <v>0</v>
      </c>
      <c r="C11" s="34" t="s">
        <v>1</v>
      </c>
      <c r="D11" s="35" t="s">
        <v>39</v>
      </c>
    </row>
    <row r="12" spans="1:4" ht="16.5" x14ac:dyDescent="0.2">
      <c r="A12" s="38" t="s">
        <v>40</v>
      </c>
      <c r="B12" s="36" t="s">
        <v>41</v>
      </c>
      <c r="C12" s="37"/>
      <c r="D12" s="37"/>
    </row>
    <row r="13" spans="1:4" ht="204.75" x14ac:dyDescent="0.2">
      <c r="A13" s="188" t="s">
        <v>42</v>
      </c>
      <c r="B13" s="39" t="s">
        <v>43</v>
      </c>
      <c r="C13" s="40" t="s">
        <v>35</v>
      </c>
      <c r="D13" s="35" t="s">
        <v>108</v>
      </c>
    </row>
    <row r="14" spans="1:4" ht="63" x14ac:dyDescent="0.2">
      <c r="A14" s="189"/>
      <c r="B14" s="41" t="s">
        <v>44</v>
      </c>
      <c r="C14" s="40" t="s">
        <v>35</v>
      </c>
      <c r="D14" s="42">
        <f>[3]VTE!I6</f>
        <v>136123053</v>
      </c>
    </row>
    <row r="15" spans="1:4" ht="141.75" x14ac:dyDescent="0.2">
      <c r="A15" s="190"/>
      <c r="B15" s="43" t="s">
        <v>45</v>
      </c>
      <c r="C15" s="44" t="s">
        <v>34</v>
      </c>
      <c r="D15" s="44"/>
    </row>
    <row r="16" spans="1:4" ht="16.5" x14ac:dyDescent="0.2">
      <c r="A16" s="38" t="s">
        <v>46</v>
      </c>
      <c r="B16" s="45" t="s">
        <v>47</v>
      </c>
      <c r="C16" s="46"/>
      <c r="D16" s="46"/>
    </row>
    <row r="17" spans="1:4" ht="204.75" x14ac:dyDescent="0.2">
      <c r="A17" s="47"/>
      <c r="B17" s="39" t="s">
        <v>48</v>
      </c>
      <c r="C17" s="40" t="s">
        <v>34</v>
      </c>
      <c r="D17" s="40" t="s">
        <v>49</v>
      </c>
    </row>
    <row r="18" spans="1:4" x14ac:dyDescent="0.2">
      <c r="A18" s="48" t="s">
        <v>50</v>
      </c>
      <c r="B18" s="45" t="s">
        <v>51</v>
      </c>
      <c r="C18" s="46"/>
      <c r="D18" s="46"/>
    </row>
    <row r="19" spans="1:4" ht="15.75" x14ac:dyDescent="0.2">
      <c r="A19" s="34"/>
      <c r="B19" s="49" t="s">
        <v>52</v>
      </c>
      <c r="C19" s="40"/>
      <c r="D19" s="50"/>
    </row>
    <row r="20" spans="1:4" ht="13.5" thickBot="1" x14ac:dyDescent="0.25">
      <c r="A20" s="51"/>
      <c r="B20" s="51"/>
      <c r="C20" s="51"/>
      <c r="D20" s="51"/>
    </row>
    <row r="21" spans="1:4" ht="16.5" thickBot="1" x14ac:dyDescent="0.25">
      <c r="A21" s="171" t="s">
        <v>3</v>
      </c>
      <c r="B21" s="172"/>
      <c r="C21" s="173" t="s">
        <v>53</v>
      </c>
      <c r="D21" s="174"/>
    </row>
    <row r="22" spans="1:4" x14ac:dyDescent="0.2">
      <c r="A22" s="52"/>
      <c r="B22" s="53"/>
      <c r="C22" s="54"/>
      <c r="D22" s="53"/>
    </row>
    <row r="23" spans="1:4" ht="31.5" x14ac:dyDescent="0.2">
      <c r="A23" s="128"/>
      <c r="B23" s="129" t="s">
        <v>95</v>
      </c>
      <c r="C23" s="55"/>
      <c r="D23" s="130">
        <f>+D19</f>
        <v>0</v>
      </c>
    </row>
    <row r="24" spans="1:4" ht="31.5" x14ac:dyDescent="0.2">
      <c r="A24" s="128"/>
      <c r="B24" s="129" t="s">
        <v>96</v>
      </c>
      <c r="C24" s="55"/>
      <c r="D24" s="131" t="e">
        <f>+ROUND(IF(D23&lt;=VLOOKUP($B$43,formula,2,FALSE),800*(1-((VLOOKUP($B$43,formula,2,FALSE)-D23)/VLOOKUP($B$43,formula,2,FALSE))),800*(1-2*(ABS(VLOOKUP($B$43,formula,2,FALSE)-D23)/VLOOKUP($B$43,formula,2,FALSE)))),3)</f>
        <v>#DIV/0!</v>
      </c>
    </row>
    <row r="25" spans="1:4" ht="47.25" x14ac:dyDescent="0.2">
      <c r="A25" s="128"/>
      <c r="B25" s="129" t="s">
        <v>97</v>
      </c>
      <c r="C25" s="55"/>
      <c r="D25" s="128">
        <v>200</v>
      </c>
    </row>
    <row r="26" spans="1:4" ht="15.75" x14ac:dyDescent="0.2">
      <c r="A26" s="128"/>
      <c r="B26" s="129" t="s">
        <v>98</v>
      </c>
      <c r="C26" s="55"/>
      <c r="D26" s="132" t="e">
        <f>SUM(D24:D25)</f>
        <v>#DIV/0!</v>
      </c>
    </row>
    <row r="27" spans="1:4" ht="31.5" x14ac:dyDescent="0.2">
      <c r="A27" s="128"/>
      <c r="B27" s="129" t="s">
        <v>99</v>
      </c>
      <c r="C27" s="133"/>
      <c r="D27" s="134"/>
    </row>
    <row r="28" spans="1:4" ht="15.75" x14ac:dyDescent="0.2">
      <c r="A28" s="128"/>
      <c r="B28" s="129"/>
      <c r="C28" s="135"/>
      <c r="D28" s="136"/>
    </row>
    <row r="29" spans="1:4" ht="18" x14ac:dyDescent="0.2">
      <c r="A29" s="137" t="s">
        <v>100</v>
      </c>
      <c r="B29" s="138">
        <v>102602547</v>
      </c>
      <c r="C29" s="135"/>
      <c r="D29" s="135"/>
    </row>
    <row r="30" spans="1:4" ht="15.75" x14ac:dyDescent="0.2">
      <c r="A30" s="139"/>
      <c r="B30" s="140"/>
      <c r="C30" s="135"/>
      <c r="D30" s="135"/>
    </row>
    <row r="31" spans="1:4" ht="18" x14ac:dyDescent="0.2">
      <c r="A31" s="137" t="s">
        <v>101</v>
      </c>
      <c r="B31" s="141">
        <f>+MAX(C23:D23)</f>
        <v>0</v>
      </c>
      <c r="C31" s="135"/>
      <c r="D31" s="135"/>
    </row>
    <row r="32" spans="1:4" ht="15.75" x14ac:dyDescent="0.2">
      <c r="A32" s="139"/>
      <c r="B32" s="140"/>
      <c r="C32" s="135"/>
      <c r="D32" s="135"/>
    </row>
    <row r="33" spans="1:4" ht="15.75" x14ac:dyDescent="0.2">
      <c r="A33" s="137" t="s">
        <v>102</v>
      </c>
      <c r="B33" s="142" t="s">
        <v>103</v>
      </c>
      <c r="C33" s="135"/>
      <c r="D33" s="143"/>
    </row>
    <row r="34" spans="1:4" ht="18" x14ac:dyDescent="0.2">
      <c r="A34" s="144">
        <v>1</v>
      </c>
      <c r="B34" s="145">
        <f>+AVERAGE(D23:D23)</f>
        <v>0</v>
      </c>
      <c r="C34" s="135"/>
      <c r="D34" s="135"/>
    </row>
    <row r="35" spans="1:4" ht="18" x14ac:dyDescent="0.2">
      <c r="A35" s="144">
        <v>2</v>
      </c>
      <c r="B35" s="145">
        <f>+(B34+B31)/2</f>
        <v>0</v>
      </c>
      <c r="C35" s="135"/>
      <c r="D35" s="135"/>
    </row>
    <row r="36" spans="1:4" ht="18" x14ac:dyDescent="0.2">
      <c r="A36" s="144">
        <v>3</v>
      </c>
      <c r="B36" s="145" t="e">
        <f>+GEOMEAN(D23:D23,B29)</f>
        <v>#NUM!</v>
      </c>
      <c r="C36" s="146"/>
      <c r="D36" s="135"/>
    </row>
    <row r="37" spans="1:4" ht="15.75" x14ac:dyDescent="0.2">
      <c r="A37" s="135"/>
      <c r="B37" s="140"/>
      <c r="C37" s="146"/>
      <c r="D37" s="135"/>
    </row>
    <row r="38" spans="1:4" ht="18" x14ac:dyDescent="0.2">
      <c r="A38" s="147" t="s">
        <v>104</v>
      </c>
      <c r="B38" s="148">
        <f>+COUNT(C23:D23)</f>
        <v>1</v>
      </c>
      <c r="C38" s="146"/>
      <c r="D38" s="135"/>
    </row>
    <row r="39" spans="1:4" ht="18" x14ac:dyDescent="0.2">
      <c r="A39" s="149" t="s">
        <v>105</v>
      </c>
      <c r="B39" s="150">
        <f>+IF(AND(1&lt;=B38,B38&lt;=3),1,IF(AND(4&lt;=B38,B38&lt;=6),2,IF(AND(7&lt;=B38,B38&lt;=10),3,"NO APLICA")))</f>
        <v>1</v>
      </c>
      <c r="C39" s="146"/>
      <c r="D39" s="135"/>
    </row>
    <row r="40" spans="1:4" ht="18" x14ac:dyDescent="0.2">
      <c r="A40" s="151"/>
      <c r="B40" s="152"/>
      <c r="C40" s="146"/>
      <c r="D40" s="135"/>
    </row>
    <row r="41" spans="1:4" ht="18" x14ac:dyDescent="0.2">
      <c r="A41" s="147" t="s">
        <v>106</v>
      </c>
      <c r="B41" s="153">
        <v>3056.37</v>
      </c>
      <c r="C41" s="146"/>
      <c r="D41" s="135"/>
    </row>
    <row r="42" spans="1:4" ht="18" x14ac:dyDescent="0.2">
      <c r="A42" s="147" t="s">
        <v>107</v>
      </c>
      <c r="B42" s="154">
        <f>+MOD(B41,INT(B41))</f>
        <v>0.36999999999989086</v>
      </c>
      <c r="C42" s="146"/>
      <c r="D42" s="135"/>
    </row>
    <row r="43" spans="1:4" ht="18" x14ac:dyDescent="0.2">
      <c r="A43" s="147" t="s">
        <v>102</v>
      </c>
      <c r="B43" s="155">
        <f>+IF(AND(0&lt;=B42,B42&lt;=0.33),1,IF(AND(0.34&lt;=B42,B42&lt;=0.66),2,IF(AND(0.67&lt;=B42,B42&lt;=0.99),3,"NO APLICA")))</f>
        <v>2</v>
      </c>
      <c r="C43" s="146"/>
      <c r="D43" s="135"/>
    </row>
    <row r="44" spans="1:4" x14ac:dyDescent="0.2">
      <c r="A44" s="52"/>
      <c r="B44" s="53"/>
      <c r="C44" s="54"/>
      <c r="D44" s="53"/>
    </row>
    <row r="45" spans="1:4" x14ac:dyDescent="0.2">
      <c r="A45" s="52"/>
      <c r="B45" s="53"/>
      <c r="C45" s="53"/>
      <c r="D45" s="54"/>
    </row>
    <row r="46" spans="1:4" ht="15.75" x14ac:dyDescent="0.2">
      <c r="A46" s="52"/>
      <c r="B46" s="56" t="s">
        <v>54</v>
      </c>
      <c r="C46" s="53"/>
      <c r="D46" s="54"/>
    </row>
    <row r="47" spans="1:4" x14ac:dyDescent="0.2">
      <c r="A47" s="52"/>
      <c r="B47" s="53"/>
      <c r="C47" s="53"/>
      <c r="D47" s="54"/>
    </row>
    <row r="48" spans="1:4" x14ac:dyDescent="0.2">
      <c r="A48" s="52"/>
      <c r="B48" s="53"/>
      <c r="C48" s="53"/>
      <c r="D48" s="54"/>
    </row>
    <row r="49" spans="1:4" ht="15.75" x14ac:dyDescent="0.2">
      <c r="A49" s="52"/>
      <c r="B49" s="135"/>
      <c r="C49" s="54"/>
      <c r="D49" s="54"/>
    </row>
    <row r="50" spans="1:4" ht="15.75" x14ac:dyDescent="0.2">
      <c r="A50" s="52"/>
      <c r="B50" s="57" t="s">
        <v>55</v>
      </c>
      <c r="C50" s="53"/>
      <c r="D50" s="54"/>
    </row>
    <row r="51" spans="1:4" ht="15.75" x14ac:dyDescent="0.25">
      <c r="A51" s="52"/>
      <c r="B51" s="58" t="s">
        <v>56</v>
      </c>
      <c r="C51" s="53"/>
      <c r="D51" s="54"/>
    </row>
    <row r="52" spans="1:4" x14ac:dyDescent="0.2">
      <c r="A52" s="52"/>
      <c r="B52" s="53"/>
      <c r="C52" s="53"/>
      <c r="D52" s="54"/>
    </row>
    <row r="53" spans="1:4" x14ac:dyDescent="0.2">
      <c r="A53" s="52"/>
      <c r="B53" s="53"/>
      <c r="C53" s="53"/>
      <c r="D53" s="54"/>
    </row>
    <row r="54" spans="1:4" x14ac:dyDescent="0.2">
      <c r="A54" s="52"/>
      <c r="B54" s="53"/>
      <c r="C54" s="53"/>
      <c r="D54" s="54"/>
    </row>
    <row r="55" spans="1:4" ht="15.75" x14ac:dyDescent="0.2">
      <c r="A55" s="52"/>
      <c r="B55" s="57" t="s">
        <v>57</v>
      </c>
      <c r="C55" s="53"/>
      <c r="D55" s="54"/>
    </row>
    <row r="56" spans="1:4" ht="15.75" x14ac:dyDescent="0.25">
      <c r="A56" s="52"/>
      <c r="B56" s="58" t="s">
        <v>56</v>
      </c>
      <c r="C56" s="53"/>
      <c r="D56" s="54"/>
    </row>
    <row r="57" spans="1:4" x14ac:dyDescent="0.2">
      <c r="A57" s="52"/>
      <c r="B57" s="53"/>
      <c r="C57" s="53"/>
      <c r="D57" s="54"/>
    </row>
    <row r="58" spans="1:4" x14ac:dyDescent="0.2">
      <c r="A58" s="52"/>
      <c r="B58" s="53"/>
      <c r="C58" s="53"/>
      <c r="D58" s="54"/>
    </row>
    <row r="59" spans="1:4" ht="15.75" x14ac:dyDescent="0.25">
      <c r="A59" s="52"/>
      <c r="B59" s="58"/>
      <c r="C59" s="58"/>
      <c r="D59" s="59"/>
    </row>
    <row r="60" spans="1:4" ht="15.75" x14ac:dyDescent="0.2">
      <c r="A60" s="52"/>
      <c r="B60" s="57" t="s">
        <v>5</v>
      </c>
      <c r="C60" s="54"/>
      <c r="D60" s="57"/>
    </row>
    <row r="61" spans="1:4" ht="15.75" x14ac:dyDescent="0.25">
      <c r="A61" s="52"/>
      <c r="B61" s="58" t="s">
        <v>6</v>
      </c>
      <c r="C61" s="54"/>
      <c r="D61" s="59"/>
    </row>
    <row r="62" spans="1:4" ht="15.75" x14ac:dyDescent="0.25">
      <c r="A62" s="52"/>
      <c r="B62" s="58" t="s">
        <v>7</v>
      </c>
      <c r="C62" s="54"/>
      <c r="D62" s="59"/>
    </row>
  </sheetData>
  <mergeCells count="8">
    <mergeCell ref="A21:B21"/>
    <mergeCell ref="C21:D21"/>
    <mergeCell ref="A7:B7"/>
    <mergeCell ref="A9:A11"/>
    <mergeCell ref="B9:B10"/>
    <mergeCell ref="C9:D9"/>
    <mergeCell ref="C10:D10"/>
    <mergeCell ref="A13:A15"/>
  </mergeCells>
  <conditionalFormatting sqref="C14:D15">
    <cfRule type="cellIs" dxfId="16" priority="12" operator="equal">
      <formula>"NO"</formula>
    </cfRule>
  </conditionalFormatting>
  <conditionalFormatting sqref="C21:D21">
    <cfRule type="cellIs" dxfId="15" priority="11" operator="equal">
      <formula>"NO HABIL"</formula>
    </cfRule>
  </conditionalFormatting>
  <conditionalFormatting sqref="C13">
    <cfRule type="cellIs" dxfId="14" priority="10" operator="equal">
      <formula>"NO"</formula>
    </cfRule>
  </conditionalFormatting>
  <conditionalFormatting sqref="C16:D16">
    <cfRule type="cellIs" dxfId="13" priority="9" operator="equal">
      <formula>"NO"</formula>
    </cfRule>
  </conditionalFormatting>
  <conditionalFormatting sqref="C19">
    <cfRule type="cellIs" dxfId="12" priority="8" operator="equal">
      <formula>"NO"</formula>
    </cfRule>
  </conditionalFormatting>
  <conditionalFormatting sqref="C18:D18">
    <cfRule type="cellIs" dxfId="11" priority="7" operator="equal">
      <formula>"NO"</formula>
    </cfRule>
  </conditionalFormatting>
  <conditionalFormatting sqref="C17">
    <cfRule type="cellIs" dxfId="10" priority="6" operator="equal">
      <formula>"NO"</formula>
    </cfRule>
  </conditionalFormatting>
  <conditionalFormatting sqref="D19">
    <cfRule type="cellIs" dxfId="9" priority="5" operator="equal">
      <formula>"NO"</formula>
    </cfRule>
  </conditionalFormatting>
  <conditionalFormatting sqref="C27">
    <cfRule type="cellIs" dxfId="8" priority="4" operator="equal">
      <formula>1</formula>
    </cfRule>
  </conditionalFormatting>
  <conditionalFormatting sqref="D27">
    <cfRule type="cellIs" dxfId="7" priority="3" operator="equal">
      <formula>1</formula>
    </cfRule>
  </conditionalFormatting>
  <conditionalFormatting sqref="D17">
    <cfRule type="cellIs" dxfId="6" priority="2" operator="equal">
      <formula>"NO"</formula>
    </cfRule>
  </conditionalFormatting>
  <conditionalFormatting sqref="D13">
    <cfRule type="cellIs" dxfId="5" priority="1" operator="equal">
      <formula>"NO"</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workbookViewId="0">
      <selection activeCell="D41" sqref="D41"/>
    </sheetView>
  </sheetViews>
  <sheetFormatPr baseColWidth="10" defaultRowHeight="12.75" x14ac:dyDescent="0.2"/>
  <cols>
    <col min="2" max="2" width="13.85546875" customWidth="1"/>
    <col min="4" max="4" width="16.85546875" customWidth="1"/>
    <col min="9" max="9" width="18.28515625" customWidth="1"/>
  </cols>
  <sheetData>
    <row r="1" spans="1:10" x14ac:dyDescent="0.2">
      <c r="A1" s="62"/>
      <c r="B1" s="62"/>
      <c r="C1" s="62"/>
      <c r="D1" s="62"/>
      <c r="E1" s="62"/>
      <c r="H1" s="62"/>
      <c r="I1" s="63"/>
      <c r="J1" s="62"/>
    </row>
    <row r="2" spans="1:10" x14ac:dyDescent="0.2">
      <c r="A2" s="194" t="s">
        <v>61</v>
      </c>
      <c r="B2" s="194"/>
      <c r="C2" s="64"/>
      <c r="D2" s="65" t="s">
        <v>62</v>
      </c>
      <c r="E2" s="64"/>
      <c r="H2" s="64"/>
      <c r="I2" s="66">
        <v>1</v>
      </c>
      <c r="J2" s="64"/>
    </row>
    <row r="3" spans="1:10" ht="38.25" x14ac:dyDescent="0.2">
      <c r="A3" s="194"/>
      <c r="B3" s="194"/>
      <c r="C3" s="67"/>
      <c r="D3" s="68" t="s">
        <v>63</v>
      </c>
      <c r="E3" s="67"/>
      <c r="H3" s="67"/>
      <c r="I3" s="69" t="s">
        <v>38</v>
      </c>
      <c r="J3" s="67"/>
    </row>
    <row r="4" spans="1:10" x14ac:dyDescent="0.2">
      <c r="A4" s="62"/>
      <c r="B4" s="62"/>
      <c r="C4" s="70"/>
      <c r="D4" s="62"/>
      <c r="E4" s="70"/>
      <c r="H4" s="70"/>
      <c r="I4" s="71"/>
      <c r="J4" s="70"/>
    </row>
    <row r="5" spans="1:10" x14ac:dyDescent="0.2">
      <c r="A5" s="72"/>
      <c r="B5" s="62"/>
      <c r="C5" s="62"/>
      <c r="D5" s="62"/>
      <c r="E5" s="62"/>
      <c r="H5" s="62"/>
      <c r="I5" s="62"/>
      <c r="J5" s="62"/>
    </row>
    <row r="6" spans="1:10" x14ac:dyDescent="0.2">
      <c r="A6" s="191" t="s">
        <v>64</v>
      </c>
      <c r="B6" s="192"/>
      <c r="C6" s="62"/>
      <c r="D6" s="73">
        <v>217516981</v>
      </c>
      <c r="E6" s="62"/>
      <c r="H6" s="74" t="s">
        <v>65</v>
      </c>
      <c r="I6" s="75">
        <f>SUM(I10:I11)</f>
        <v>136123053</v>
      </c>
      <c r="J6" s="71"/>
    </row>
    <row r="7" spans="1:10" x14ac:dyDescent="0.2">
      <c r="A7" s="72"/>
      <c r="B7" s="72"/>
      <c r="C7" s="62"/>
      <c r="D7" s="76"/>
      <c r="E7" s="62"/>
      <c r="H7" s="62"/>
      <c r="I7" s="76"/>
      <c r="J7" s="71"/>
    </row>
    <row r="8" spans="1:10" x14ac:dyDescent="0.2">
      <c r="A8" s="195" t="s">
        <v>66</v>
      </c>
      <c r="B8" s="195"/>
      <c r="C8" s="62"/>
      <c r="D8" s="196">
        <v>0.3</v>
      </c>
      <c r="E8" s="62"/>
      <c r="H8" s="74">
        <v>1</v>
      </c>
      <c r="I8" s="77">
        <v>0.7</v>
      </c>
      <c r="J8" s="71" t="s">
        <v>67</v>
      </c>
    </row>
    <row r="9" spans="1:10" x14ac:dyDescent="0.2">
      <c r="A9" s="195"/>
      <c r="B9" s="195"/>
      <c r="C9" s="62"/>
      <c r="D9" s="196"/>
      <c r="E9" s="62"/>
      <c r="H9" s="74">
        <v>2</v>
      </c>
      <c r="I9" s="77">
        <v>0.3</v>
      </c>
      <c r="J9" s="71"/>
    </row>
    <row r="10" spans="1:10" x14ac:dyDescent="0.2">
      <c r="A10" s="195" t="s">
        <v>68</v>
      </c>
      <c r="B10" s="195"/>
      <c r="C10" s="62"/>
      <c r="D10" s="197">
        <f>40%*D6</f>
        <v>87006792.400000006</v>
      </c>
      <c r="E10" s="62"/>
      <c r="H10" s="74" t="s">
        <v>69</v>
      </c>
      <c r="I10" s="75">
        <f>+SUMIF(H$15:H$38,H10,I$15:I$38)</f>
        <v>136123053</v>
      </c>
      <c r="J10" s="71" t="s">
        <v>75</v>
      </c>
    </row>
    <row r="11" spans="1:10" x14ac:dyDescent="0.2">
      <c r="A11" s="195"/>
      <c r="B11" s="195"/>
      <c r="C11" s="62"/>
      <c r="D11" s="197"/>
      <c r="E11" s="62"/>
      <c r="H11" s="74" t="s">
        <v>70</v>
      </c>
      <c r="I11" s="75">
        <f>+SUMIF(H$15:H$38,H11,I$15:I$38)</f>
        <v>0</v>
      </c>
      <c r="J11" s="71"/>
    </row>
    <row r="12" spans="1:10" x14ac:dyDescent="0.2">
      <c r="A12" s="62"/>
      <c r="B12" s="62"/>
      <c r="C12" s="62"/>
      <c r="D12" s="62"/>
      <c r="E12" s="62"/>
      <c r="H12" s="62"/>
      <c r="I12" s="62"/>
      <c r="J12" s="62"/>
    </row>
    <row r="13" spans="1:10" x14ac:dyDescent="0.2">
      <c r="A13" s="191" t="s">
        <v>71</v>
      </c>
      <c r="B13" s="192" t="s">
        <v>65</v>
      </c>
      <c r="C13" s="62"/>
      <c r="D13" s="62"/>
      <c r="E13" s="62"/>
      <c r="H13" s="62"/>
      <c r="I13" s="78" t="str">
        <f>+IF(I6&gt;=$D6,"CUMPLE","NO CUMPLE")</f>
        <v>NO CUMPLE</v>
      </c>
      <c r="J13" s="62"/>
    </row>
    <row r="14" spans="1:10" x14ac:dyDescent="0.2">
      <c r="A14" s="72"/>
      <c r="B14" s="62"/>
      <c r="C14" s="62"/>
      <c r="D14" s="62"/>
      <c r="E14" s="62"/>
      <c r="H14" s="62"/>
      <c r="I14" s="62"/>
      <c r="J14" s="62"/>
    </row>
    <row r="15" spans="1:10" x14ac:dyDescent="0.2">
      <c r="A15" s="79" t="s">
        <v>72</v>
      </c>
      <c r="B15" s="80"/>
      <c r="C15" s="62"/>
      <c r="D15" s="62"/>
      <c r="E15" s="62"/>
      <c r="H15" s="81"/>
      <c r="I15" s="82" t="s">
        <v>72</v>
      </c>
      <c r="J15" s="83"/>
    </row>
    <row r="16" spans="1:10" ht="14.25" customHeight="1" x14ac:dyDescent="0.2">
      <c r="A16" s="84"/>
      <c r="B16" s="85"/>
      <c r="C16" s="62"/>
      <c r="D16" s="62"/>
      <c r="E16" s="62"/>
      <c r="H16" s="86"/>
      <c r="I16" s="87"/>
      <c r="J16" s="88"/>
    </row>
    <row r="17" spans="1:10" x14ac:dyDescent="0.2">
      <c r="A17" s="84" t="s">
        <v>73</v>
      </c>
      <c r="B17" s="85"/>
      <c r="C17" s="62"/>
      <c r="D17" s="62"/>
      <c r="E17" s="62"/>
      <c r="H17" s="89" t="s">
        <v>74</v>
      </c>
      <c r="I17" s="90">
        <f>(20730067+20248766+14289968+3944503+1980001+4972422+4427572+2544298+25206800+20730067+23849890+12258348+1980001+6629896+4427572+2544198+14050980)*1.3</f>
        <v>240259953.70000002</v>
      </c>
      <c r="J17" s="91" t="s">
        <v>75</v>
      </c>
    </row>
    <row r="18" spans="1:10" ht="21" customHeight="1" x14ac:dyDescent="0.2">
      <c r="A18" s="84" t="s">
        <v>76</v>
      </c>
      <c r="B18" s="85"/>
      <c r="C18" s="62"/>
      <c r="D18" s="62"/>
      <c r="E18" s="62"/>
      <c r="H18" s="86"/>
      <c r="I18" s="87">
        <v>2016</v>
      </c>
      <c r="J18" s="193" t="s">
        <v>109</v>
      </c>
    </row>
    <row r="19" spans="1:10" ht="15" x14ac:dyDescent="0.25">
      <c r="A19" s="92" t="s">
        <v>77</v>
      </c>
      <c r="B19" s="85"/>
      <c r="C19" s="62"/>
      <c r="D19" s="62"/>
      <c r="E19" s="62"/>
      <c r="H19" s="93">
        <v>0.5</v>
      </c>
      <c r="I19" s="94">
        <v>0.5</v>
      </c>
      <c r="J19" s="193"/>
    </row>
    <row r="20" spans="1:10" x14ac:dyDescent="0.2">
      <c r="A20" s="92"/>
      <c r="B20" s="85"/>
      <c r="C20" s="62"/>
      <c r="D20" s="62"/>
      <c r="E20" s="62"/>
      <c r="H20" s="86"/>
      <c r="I20" s="94"/>
      <c r="J20" s="193"/>
    </row>
    <row r="21" spans="1:10" x14ac:dyDescent="0.2">
      <c r="A21" s="92"/>
      <c r="B21" s="85"/>
      <c r="C21" s="62"/>
      <c r="D21" s="62"/>
      <c r="E21" s="62"/>
      <c r="H21" s="86"/>
      <c r="I21" s="94"/>
      <c r="J21" s="193"/>
    </row>
    <row r="22" spans="1:10" x14ac:dyDescent="0.2">
      <c r="A22" s="92"/>
      <c r="B22" s="85"/>
      <c r="C22" s="62"/>
      <c r="D22" s="62"/>
      <c r="E22" s="62"/>
      <c r="H22" s="86"/>
      <c r="I22" s="94"/>
      <c r="J22" s="193"/>
    </row>
    <row r="23" spans="1:10" x14ac:dyDescent="0.2">
      <c r="A23" s="92"/>
      <c r="B23" s="85"/>
      <c r="C23" s="62"/>
      <c r="D23" s="62"/>
      <c r="E23" s="62"/>
      <c r="H23" s="86"/>
      <c r="I23" s="94"/>
      <c r="J23" s="193"/>
    </row>
    <row r="24" spans="1:10" x14ac:dyDescent="0.2">
      <c r="A24" s="84"/>
      <c r="B24" s="85"/>
      <c r="C24" s="62"/>
      <c r="D24" s="62"/>
      <c r="E24" s="62"/>
      <c r="H24" s="86"/>
      <c r="I24" s="94"/>
      <c r="J24" s="193"/>
    </row>
    <row r="25" spans="1:10" x14ac:dyDescent="0.2">
      <c r="A25" s="95" t="s">
        <v>78</v>
      </c>
      <c r="B25" s="96"/>
      <c r="C25" s="62"/>
      <c r="D25" s="62"/>
      <c r="E25" s="62"/>
      <c r="H25" s="97" t="s">
        <v>69</v>
      </c>
      <c r="I25" s="98">
        <f>+ROUND(I17*I19*$B$74/(LOOKUP(I18,$A$42:$A$74,$B$42:$B$74)),0)</f>
        <v>136123053</v>
      </c>
      <c r="J25" s="99">
        <f>+ROUND(I25/$B$74,2)</f>
        <v>174.24</v>
      </c>
    </row>
    <row r="26" spans="1:10" x14ac:dyDescent="0.2">
      <c r="A26" s="62"/>
      <c r="B26" s="62"/>
      <c r="C26" s="62"/>
      <c r="D26" s="62"/>
      <c r="E26" s="62"/>
      <c r="H26" s="62"/>
      <c r="I26" s="62"/>
      <c r="J26" s="62"/>
    </row>
    <row r="27" spans="1:10" x14ac:dyDescent="0.2">
      <c r="A27" s="79" t="s">
        <v>79</v>
      </c>
      <c r="B27" s="80"/>
      <c r="C27" s="62"/>
      <c r="D27" s="62"/>
      <c r="E27" s="62"/>
      <c r="H27" s="81"/>
      <c r="I27" s="82" t="s">
        <v>79</v>
      </c>
      <c r="J27" s="83"/>
    </row>
    <row r="28" spans="1:10" x14ac:dyDescent="0.2">
      <c r="A28" s="84"/>
      <c r="B28" s="85"/>
      <c r="C28" s="62"/>
      <c r="D28" s="62"/>
      <c r="E28" s="62"/>
      <c r="H28" s="86"/>
      <c r="I28" s="87"/>
      <c r="J28" s="88"/>
    </row>
    <row r="29" spans="1:10" ht="22.5" customHeight="1" x14ac:dyDescent="0.2">
      <c r="A29" s="84" t="s">
        <v>73</v>
      </c>
      <c r="B29" s="85"/>
      <c r="C29" s="62"/>
      <c r="D29" s="62"/>
      <c r="E29" s="62"/>
      <c r="H29" s="89" t="s">
        <v>74</v>
      </c>
      <c r="I29" s="90">
        <v>0</v>
      </c>
      <c r="J29" s="91"/>
    </row>
    <row r="30" spans="1:10" ht="21.75" customHeight="1" x14ac:dyDescent="0.2">
      <c r="A30" s="84" t="s">
        <v>76</v>
      </c>
      <c r="B30" s="85"/>
      <c r="C30" s="62"/>
      <c r="D30" s="62"/>
      <c r="E30" s="62"/>
      <c r="H30" s="86"/>
      <c r="I30" s="87">
        <v>2000</v>
      </c>
      <c r="J30" s="193" t="s">
        <v>80</v>
      </c>
    </row>
    <row r="31" spans="1:10" ht="15" x14ac:dyDescent="0.25">
      <c r="A31" s="92" t="s">
        <v>77</v>
      </c>
      <c r="B31" s="85"/>
      <c r="C31" s="62"/>
      <c r="D31" s="62"/>
      <c r="E31" s="62"/>
      <c r="H31" s="93">
        <v>0</v>
      </c>
      <c r="I31" s="94">
        <v>0</v>
      </c>
      <c r="J31" s="193"/>
    </row>
    <row r="32" spans="1:10" x14ac:dyDescent="0.2">
      <c r="A32" s="92"/>
      <c r="B32" s="85"/>
      <c r="C32" s="62"/>
      <c r="D32" s="62"/>
      <c r="E32" s="62"/>
      <c r="H32" s="86"/>
      <c r="I32" s="94"/>
      <c r="J32" s="193"/>
    </row>
    <row r="33" spans="1:10" x14ac:dyDescent="0.2">
      <c r="A33" s="92"/>
      <c r="B33" s="85"/>
      <c r="C33" s="62"/>
      <c r="D33" s="62"/>
      <c r="E33" s="62"/>
      <c r="H33" s="86"/>
      <c r="I33" s="94"/>
      <c r="J33" s="193"/>
    </row>
    <row r="34" spans="1:10" x14ac:dyDescent="0.2">
      <c r="A34" s="92"/>
      <c r="B34" s="85"/>
      <c r="C34" s="62"/>
      <c r="D34" s="62"/>
      <c r="E34" s="62"/>
      <c r="H34" s="86"/>
      <c r="I34" s="94"/>
      <c r="J34" s="193"/>
    </row>
    <row r="35" spans="1:10" x14ac:dyDescent="0.2">
      <c r="A35" s="92"/>
      <c r="B35" s="85"/>
      <c r="C35" s="62"/>
      <c r="D35" s="62"/>
      <c r="E35" s="62"/>
      <c r="H35" s="86"/>
      <c r="I35" s="94"/>
      <c r="J35" s="193"/>
    </row>
    <row r="36" spans="1:10" x14ac:dyDescent="0.2">
      <c r="A36" s="84"/>
      <c r="B36" s="85"/>
      <c r="C36" s="62"/>
      <c r="D36" s="62"/>
      <c r="E36" s="62"/>
      <c r="H36" s="86"/>
      <c r="I36" s="94"/>
      <c r="J36" s="193"/>
    </row>
    <row r="37" spans="1:10" x14ac:dyDescent="0.2">
      <c r="A37" s="95" t="s">
        <v>78</v>
      </c>
      <c r="B37" s="96"/>
      <c r="C37" s="62"/>
      <c r="D37" s="62"/>
      <c r="E37" s="62"/>
      <c r="H37" s="97" t="s">
        <v>69</v>
      </c>
      <c r="I37" s="98">
        <f>+ROUND(I29*I31*$B$74/(LOOKUP(I30,$A$42:$A$74,$B$42:$B$74)),0)</f>
        <v>0</v>
      </c>
      <c r="J37" s="99">
        <f>+ROUND(I37/$B$74,2)</f>
        <v>0</v>
      </c>
    </row>
    <row r="38" spans="1:10" x14ac:dyDescent="0.2">
      <c r="A38" s="62"/>
      <c r="B38" s="62"/>
      <c r="C38" s="62"/>
      <c r="D38" s="62"/>
      <c r="E38" s="62"/>
      <c r="H38" s="62"/>
      <c r="I38" s="62"/>
      <c r="J38" s="62"/>
    </row>
    <row r="39" spans="1:10" x14ac:dyDescent="0.2">
      <c r="A39" s="62"/>
      <c r="B39" s="62"/>
      <c r="C39" s="62"/>
      <c r="D39" s="62"/>
      <c r="E39" s="62"/>
      <c r="H39" s="62"/>
      <c r="I39" s="62"/>
      <c r="J39" s="62"/>
    </row>
    <row r="40" spans="1:10" x14ac:dyDescent="0.2">
      <c r="A40" s="62"/>
      <c r="B40" s="62"/>
      <c r="C40" s="62"/>
      <c r="D40" s="62"/>
      <c r="E40" s="62"/>
      <c r="H40" s="62"/>
      <c r="I40" s="62"/>
      <c r="J40" s="62"/>
    </row>
    <row r="41" spans="1:10" x14ac:dyDescent="0.2">
      <c r="A41" s="62"/>
      <c r="B41" s="62"/>
      <c r="C41" s="62"/>
      <c r="D41" s="62"/>
      <c r="E41" s="62"/>
      <c r="H41" s="62"/>
      <c r="I41" s="62"/>
      <c r="J41" s="62"/>
    </row>
    <row r="42" spans="1:10" ht="15.75" x14ac:dyDescent="0.25">
      <c r="A42" s="100">
        <v>1986</v>
      </c>
      <c r="B42" s="101">
        <v>16811</v>
      </c>
      <c r="C42" s="62"/>
      <c r="D42" s="62"/>
      <c r="E42" s="62"/>
      <c r="H42" s="62"/>
      <c r="I42" s="62"/>
      <c r="J42" s="62"/>
    </row>
    <row r="43" spans="1:10" ht="15.75" x14ac:dyDescent="0.25">
      <c r="A43" s="100">
        <v>1987</v>
      </c>
      <c r="B43" s="101">
        <v>20510</v>
      </c>
      <c r="C43" s="62"/>
      <c r="D43" s="62"/>
      <c r="E43" s="62"/>
      <c r="H43" s="62"/>
      <c r="I43" s="62"/>
      <c r="J43" s="62"/>
    </row>
    <row r="44" spans="1:10" ht="15.75" x14ac:dyDescent="0.25">
      <c r="A44" s="100">
        <v>1988</v>
      </c>
      <c r="B44" s="101">
        <v>25637</v>
      </c>
      <c r="C44" s="62"/>
      <c r="D44" s="62"/>
      <c r="E44" s="62"/>
      <c r="H44" s="62"/>
      <c r="I44" s="62"/>
      <c r="J44" s="62"/>
    </row>
    <row r="45" spans="1:10" ht="15.75" x14ac:dyDescent="0.25">
      <c r="A45" s="100">
        <v>1989</v>
      </c>
      <c r="B45" s="101">
        <v>32560</v>
      </c>
      <c r="C45" s="62"/>
      <c r="D45" s="62"/>
      <c r="E45" s="62"/>
      <c r="H45" s="62"/>
      <c r="I45" s="62"/>
      <c r="J45" s="62"/>
    </row>
    <row r="46" spans="1:10" ht="15.75" x14ac:dyDescent="0.25">
      <c r="A46" s="100">
        <v>1990</v>
      </c>
      <c r="B46" s="101">
        <v>41025</v>
      </c>
      <c r="C46" s="62"/>
      <c r="D46" s="62"/>
      <c r="E46" s="62"/>
      <c r="H46" s="62"/>
      <c r="I46" s="62"/>
      <c r="J46" s="62"/>
    </row>
    <row r="47" spans="1:10" ht="15.75" x14ac:dyDescent="0.25">
      <c r="A47" s="100">
        <v>1991</v>
      </c>
      <c r="B47" s="101">
        <v>51716</v>
      </c>
      <c r="C47" s="62"/>
      <c r="D47" s="62"/>
      <c r="E47" s="62"/>
      <c r="H47" s="62"/>
      <c r="I47" s="62"/>
      <c r="J47" s="62"/>
    </row>
    <row r="48" spans="1:10" ht="15.75" x14ac:dyDescent="0.25">
      <c r="A48" s="100">
        <v>1992</v>
      </c>
      <c r="B48" s="101">
        <v>65190</v>
      </c>
      <c r="C48" s="62"/>
      <c r="D48" s="62"/>
      <c r="E48" s="62"/>
      <c r="H48" s="62"/>
      <c r="I48" s="62"/>
      <c r="J48" s="62"/>
    </row>
    <row r="49" spans="1:10" ht="15.75" x14ac:dyDescent="0.25">
      <c r="A49" s="100">
        <v>1993</v>
      </c>
      <c r="B49" s="101">
        <v>81510</v>
      </c>
      <c r="C49" s="62"/>
      <c r="D49" s="62"/>
      <c r="E49" s="62"/>
      <c r="H49" s="62"/>
      <c r="I49" s="62"/>
      <c r="J49" s="62"/>
    </row>
    <row r="50" spans="1:10" ht="15.75" x14ac:dyDescent="0.25">
      <c r="A50" s="100">
        <v>1994</v>
      </c>
      <c r="B50" s="101">
        <v>98700</v>
      </c>
      <c r="C50" s="62"/>
      <c r="D50" s="62"/>
      <c r="E50" s="62"/>
      <c r="H50" s="62"/>
      <c r="I50" s="62"/>
      <c r="J50" s="62"/>
    </row>
    <row r="51" spans="1:10" ht="15.75" x14ac:dyDescent="0.25">
      <c r="A51" s="100">
        <v>1995</v>
      </c>
      <c r="B51" s="101">
        <v>118934</v>
      </c>
      <c r="C51" s="62"/>
      <c r="D51" s="62"/>
      <c r="E51" s="62"/>
      <c r="H51" s="62"/>
      <c r="I51" s="62"/>
      <c r="J51" s="62"/>
    </row>
    <row r="52" spans="1:10" ht="15.75" x14ac:dyDescent="0.25">
      <c r="A52" s="100">
        <v>1996</v>
      </c>
      <c r="B52" s="101">
        <v>142125</v>
      </c>
      <c r="C52" s="62"/>
      <c r="D52" s="62"/>
      <c r="E52" s="62"/>
      <c r="H52" s="62"/>
      <c r="I52" s="62"/>
      <c r="J52" s="62"/>
    </row>
    <row r="53" spans="1:10" ht="15.75" x14ac:dyDescent="0.25">
      <c r="A53" s="100">
        <v>1997</v>
      </c>
      <c r="B53" s="102">
        <v>172005</v>
      </c>
      <c r="C53" s="62"/>
      <c r="D53" s="62"/>
      <c r="E53" s="62"/>
      <c r="H53" s="62"/>
      <c r="I53" s="62"/>
      <c r="J53" s="62"/>
    </row>
    <row r="54" spans="1:10" ht="15.75" x14ac:dyDescent="0.25">
      <c r="A54" s="100">
        <v>1998</v>
      </c>
      <c r="B54" s="102">
        <v>203826</v>
      </c>
      <c r="C54" s="62"/>
      <c r="D54" s="62"/>
      <c r="E54" s="62"/>
      <c r="H54" s="62"/>
      <c r="I54" s="62"/>
      <c r="J54" s="62"/>
    </row>
    <row r="55" spans="1:10" ht="15.75" x14ac:dyDescent="0.25">
      <c r="A55" s="100">
        <v>1999</v>
      </c>
      <c r="B55" s="101">
        <v>236460</v>
      </c>
      <c r="C55" s="62"/>
      <c r="D55" s="62"/>
      <c r="E55" s="62"/>
      <c r="H55" s="62"/>
      <c r="I55" s="62"/>
      <c r="J55" s="62"/>
    </row>
    <row r="56" spans="1:10" ht="15.75" x14ac:dyDescent="0.25">
      <c r="A56" s="100">
        <v>2000</v>
      </c>
      <c r="B56" s="103">
        <v>260100</v>
      </c>
      <c r="C56" s="62"/>
      <c r="D56" s="62"/>
      <c r="E56" s="62"/>
      <c r="H56" s="62"/>
      <c r="I56" s="62"/>
      <c r="J56" s="62"/>
    </row>
    <row r="57" spans="1:10" ht="15.75" x14ac:dyDescent="0.25">
      <c r="A57" s="100">
        <v>2001</v>
      </c>
      <c r="B57" s="103">
        <v>286000</v>
      </c>
      <c r="C57" s="62"/>
      <c r="D57" s="62"/>
      <c r="E57" s="62"/>
      <c r="H57" s="62"/>
      <c r="I57" s="62"/>
      <c r="J57" s="62"/>
    </row>
    <row r="58" spans="1:10" ht="15.75" x14ac:dyDescent="0.25">
      <c r="A58" s="100">
        <v>2002</v>
      </c>
      <c r="B58" s="103">
        <v>309000</v>
      </c>
      <c r="C58" s="62"/>
      <c r="D58" s="62"/>
      <c r="E58" s="62"/>
      <c r="H58" s="62"/>
      <c r="I58" s="62"/>
      <c r="J58" s="62"/>
    </row>
    <row r="59" spans="1:10" ht="15.75" x14ac:dyDescent="0.25">
      <c r="A59" s="100">
        <v>2003</v>
      </c>
      <c r="B59" s="103">
        <v>332000</v>
      </c>
      <c r="C59" s="62"/>
      <c r="D59" s="62"/>
      <c r="E59" s="62"/>
      <c r="H59" s="62"/>
      <c r="I59" s="62"/>
      <c r="J59" s="62"/>
    </row>
    <row r="60" spans="1:10" ht="15.75" x14ac:dyDescent="0.25">
      <c r="A60" s="100">
        <v>2004</v>
      </c>
      <c r="B60" s="103">
        <v>358000</v>
      </c>
      <c r="C60" s="62"/>
      <c r="D60" s="62"/>
      <c r="E60" s="62"/>
      <c r="H60" s="62"/>
      <c r="I60" s="62"/>
      <c r="J60" s="62"/>
    </row>
    <row r="61" spans="1:10" ht="15.75" x14ac:dyDescent="0.25">
      <c r="A61" s="100">
        <v>2005</v>
      </c>
      <c r="B61" s="103">
        <v>381500</v>
      </c>
      <c r="C61" s="62"/>
      <c r="D61" s="62"/>
      <c r="E61" s="62"/>
      <c r="H61" s="62"/>
      <c r="I61" s="62"/>
      <c r="J61" s="62"/>
    </row>
    <row r="62" spans="1:10" ht="15.75" x14ac:dyDescent="0.25">
      <c r="A62" s="100">
        <v>2006</v>
      </c>
      <c r="B62" s="103">
        <v>408000</v>
      </c>
      <c r="C62" s="62"/>
      <c r="D62" s="62"/>
      <c r="E62" s="62"/>
      <c r="H62" s="62"/>
      <c r="I62" s="62"/>
      <c r="J62" s="62"/>
    </row>
    <row r="63" spans="1:10" ht="15.75" x14ac:dyDescent="0.25">
      <c r="A63" s="100">
        <v>2007</v>
      </c>
      <c r="B63" s="103">
        <v>433700</v>
      </c>
      <c r="C63" s="62"/>
      <c r="D63" s="62"/>
      <c r="E63" s="62"/>
      <c r="H63" s="62"/>
      <c r="I63" s="62"/>
      <c r="J63" s="62"/>
    </row>
    <row r="64" spans="1:10" ht="15.75" x14ac:dyDescent="0.25">
      <c r="A64" s="100">
        <v>2008</v>
      </c>
      <c r="B64" s="103">
        <v>461500</v>
      </c>
      <c r="C64" s="62"/>
      <c r="D64" s="62"/>
      <c r="E64" s="62"/>
      <c r="H64" s="62"/>
      <c r="I64" s="62"/>
      <c r="J64" s="62"/>
    </row>
    <row r="65" spans="1:10" ht="15.75" x14ac:dyDescent="0.25">
      <c r="A65" s="100">
        <v>2009</v>
      </c>
      <c r="B65" s="103">
        <v>496900</v>
      </c>
      <c r="C65" s="62"/>
      <c r="D65" s="62"/>
      <c r="E65" s="62"/>
      <c r="H65" s="62"/>
      <c r="I65" s="62"/>
      <c r="J65" s="62"/>
    </row>
    <row r="66" spans="1:10" ht="15.75" x14ac:dyDescent="0.25">
      <c r="A66" s="100">
        <v>2010</v>
      </c>
      <c r="B66" s="103">
        <v>515000</v>
      </c>
      <c r="C66" s="62"/>
      <c r="D66" s="62"/>
      <c r="E66" s="62"/>
      <c r="H66" s="62"/>
      <c r="I66" s="62"/>
      <c r="J66" s="62"/>
    </row>
    <row r="67" spans="1:10" ht="15.75" x14ac:dyDescent="0.25">
      <c r="A67" s="100">
        <v>2011</v>
      </c>
      <c r="B67" s="103">
        <v>535600</v>
      </c>
      <c r="C67" s="62"/>
      <c r="D67" s="62"/>
      <c r="E67" s="62"/>
      <c r="H67" s="62"/>
      <c r="I67" s="62"/>
      <c r="J67" s="62"/>
    </row>
    <row r="68" spans="1:10" ht="15.75" x14ac:dyDescent="0.25">
      <c r="A68" s="100">
        <v>2012</v>
      </c>
      <c r="B68" s="103">
        <v>566700</v>
      </c>
      <c r="C68" s="62"/>
      <c r="D68" s="62"/>
      <c r="E68" s="62"/>
      <c r="H68" s="62"/>
      <c r="I68" s="62"/>
      <c r="J68" s="62"/>
    </row>
    <row r="69" spans="1:10" ht="15.75" x14ac:dyDescent="0.25">
      <c r="A69" s="100">
        <v>2013</v>
      </c>
      <c r="B69" s="103">
        <v>589500</v>
      </c>
      <c r="C69" s="62"/>
      <c r="D69" s="62"/>
      <c r="E69" s="62"/>
      <c r="H69" s="62"/>
      <c r="I69" s="62"/>
      <c r="J69" s="62"/>
    </row>
    <row r="70" spans="1:10" ht="15.75" x14ac:dyDescent="0.25">
      <c r="A70" s="100">
        <v>2014</v>
      </c>
      <c r="B70" s="103">
        <v>616000</v>
      </c>
      <c r="C70" s="62"/>
      <c r="D70" s="62"/>
      <c r="E70" s="62"/>
      <c r="H70" s="62"/>
      <c r="I70" s="62"/>
      <c r="J70" s="62"/>
    </row>
    <row r="71" spans="1:10" ht="15.75" x14ac:dyDescent="0.25">
      <c r="A71" s="100">
        <v>2015</v>
      </c>
      <c r="B71" s="103">
        <v>644350</v>
      </c>
      <c r="C71" s="62"/>
      <c r="D71" s="62"/>
      <c r="E71" s="62"/>
      <c r="H71" s="62"/>
      <c r="I71" s="62"/>
      <c r="J71" s="62"/>
    </row>
    <row r="72" spans="1:10" ht="15.75" x14ac:dyDescent="0.25">
      <c r="A72" s="100">
        <v>2016</v>
      </c>
      <c r="B72" s="103">
        <v>689454</v>
      </c>
      <c r="C72" s="62"/>
      <c r="D72" s="62"/>
      <c r="E72" s="62"/>
      <c r="H72" s="62"/>
      <c r="I72" s="62"/>
      <c r="J72" s="62"/>
    </row>
    <row r="73" spans="1:10" ht="15.75" x14ac:dyDescent="0.25">
      <c r="A73" s="100">
        <v>2017</v>
      </c>
      <c r="B73" s="104">
        <v>737717</v>
      </c>
      <c r="C73" s="62"/>
      <c r="D73" s="62"/>
      <c r="E73" s="62"/>
      <c r="H73" s="62"/>
      <c r="I73" s="62"/>
      <c r="J73" s="62"/>
    </row>
    <row r="74" spans="1:10" ht="15.75" x14ac:dyDescent="0.25">
      <c r="A74" s="100">
        <v>2018</v>
      </c>
      <c r="B74" s="104">
        <v>781242</v>
      </c>
      <c r="C74" s="62"/>
      <c r="D74" s="62"/>
      <c r="E74" s="62"/>
      <c r="H74" s="62"/>
      <c r="I74" s="62"/>
      <c r="J74" s="62"/>
    </row>
    <row r="75" spans="1:10" x14ac:dyDescent="0.2">
      <c r="A75" s="62"/>
      <c r="B75" s="62"/>
      <c r="C75" s="62"/>
      <c r="D75" s="62"/>
      <c r="E75" s="62"/>
      <c r="H75" s="62"/>
      <c r="I75" s="62"/>
      <c r="J75" s="62"/>
    </row>
    <row r="76" spans="1:10" x14ac:dyDescent="0.2">
      <c r="A76" s="62"/>
      <c r="B76" s="62"/>
      <c r="C76" s="62"/>
      <c r="D76" s="62"/>
      <c r="E76" s="62"/>
      <c r="H76" s="62"/>
      <c r="I76" s="62"/>
      <c r="J76" s="62"/>
    </row>
    <row r="77" spans="1:10" x14ac:dyDescent="0.2">
      <c r="A77" s="62"/>
      <c r="B77" s="62"/>
      <c r="C77" s="62"/>
      <c r="D77" s="62"/>
      <c r="E77" s="62"/>
      <c r="H77" s="62"/>
      <c r="I77" s="62"/>
      <c r="J77" s="62"/>
    </row>
    <row r="78" spans="1:10" x14ac:dyDescent="0.2">
      <c r="A78" s="62"/>
      <c r="B78" s="62"/>
      <c r="C78" s="62"/>
      <c r="D78" s="62"/>
      <c r="E78" s="62"/>
      <c r="H78" s="62"/>
      <c r="I78" s="62"/>
      <c r="J78" s="62"/>
    </row>
    <row r="79" spans="1:10" x14ac:dyDescent="0.2">
      <c r="A79" s="62"/>
      <c r="B79" s="62"/>
      <c r="C79" s="62"/>
      <c r="D79" s="62"/>
      <c r="E79" s="62"/>
      <c r="H79" s="62"/>
      <c r="I79" s="62"/>
      <c r="J79" s="62"/>
    </row>
    <row r="80" spans="1:10" x14ac:dyDescent="0.2">
      <c r="A80" s="62"/>
      <c r="B80" s="62"/>
      <c r="C80" s="62"/>
      <c r="D80" s="62"/>
      <c r="E80" s="62"/>
      <c r="H80" s="62"/>
      <c r="I80" s="62"/>
      <c r="J80" s="62"/>
    </row>
    <row r="81" spans="1:10" x14ac:dyDescent="0.2">
      <c r="A81" s="62"/>
      <c r="B81" s="62"/>
      <c r="C81" s="62"/>
      <c r="D81" s="62"/>
      <c r="E81" s="62"/>
      <c r="H81" s="62"/>
      <c r="I81" s="62"/>
      <c r="J81" s="62"/>
    </row>
    <row r="82" spans="1:10" x14ac:dyDescent="0.2">
      <c r="A82" s="62"/>
      <c r="B82" s="62"/>
      <c r="C82" s="62"/>
      <c r="D82" s="62"/>
      <c r="E82" s="62"/>
      <c r="H82" s="62"/>
      <c r="I82" s="62"/>
      <c r="J82" s="62"/>
    </row>
    <row r="83" spans="1:10" x14ac:dyDescent="0.2">
      <c r="A83" s="62"/>
      <c r="B83" s="62"/>
      <c r="C83" s="62"/>
      <c r="D83" s="62"/>
      <c r="E83" s="62"/>
      <c r="H83" s="62"/>
      <c r="I83" s="62"/>
      <c r="J83" s="62"/>
    </row>
    <row r="84" spans="1:10" x14ac:dyDescent="0.2">
      <c r="A84" s="62"/>
      <c r="B84" s="62"/>
      <c r="C84" s="62"/>
      <c r="D84" s="62"/>
      <c r="E84" s="62"/>
      <c r="H84" s="62"/>
      <c r="I84" s="62"/>
      <c r="J84" s="62"/>
    </row>
    <row r="85" spans="1:10" x14ac:dyDescent="0.2">
      <c r="A85" s="62"/>
      <c r="B85" s="62"/>
      <c r="C85" s="62"/>
      <c r="D85" s="62"/>
      <c r="E85" s="62"/>
      <c r="H85" s="62"/>
      <c r="I85" s="62"/>
      <c r="J85" s="62"/>
    </row>
    <row r="86" spans="1:10" x14ac:dyDescent="0.2">
      <c r="A86" s="62"/>
      <c r="B86" s="62"/>
      <c r="C86" s="62"/>
      <c r="D86" s="62"/>
      <c r="E86" s="62"/>
      <c r="H86" s="62"/>
      <c r="I86" s="62"/>
      <c r="J86" s="62"/>
    </row>
    <row r="87" spans="1:10" x14ac:dyDescent="0.2">
      <c r="A87" s="62"/>
      <c r="B87" s="62"/>
      <c r="C87" s="62"/>
      <c r="D87" s="62"/>
      <c r="E87" s="62"/>
      <c r="H87" s="62"/>
      <c r="I87" s="62"/>
      <c r="J87" s="62"/>
    </row>
    <row r="88" spans="1:10" x14ac:dyDescent="0.2">
      <c r="A88" s="62"/>
      <c r="B88" s="62"/>
      <c r="C88" s="62"/>
      <c r="D88" s="62"/>
      <c r="E88" s="62"/>
      <c r="H88" s="62"/>
      <c r="I88" s="62"/>
      <c r="J88" s="62"/>
    </row>
    <row r="89" spans="1:10" x14ac:dyDescent="0.2">
      <c r="A89" s="62"/>
      <c r="B89" s="62"/>
      <c r="C89" s="62"/>
      <c r="D89" s="62"/>
      <c r="E89" s="62"/>
      <c r="H89" s="62"/>
      <c r="I89" s="62"/>
      <c r="J89" s="62"/>
    </row>
    <row r="90" spans="1:10" x14ac:dyDescent="0.2">
      <c r="A90" s="62"/>
      <c r="B90" s="62"/>
      <c r="C90" s="62"/>
      <c r="D90" s="62"/>
      <c r="E90" s="62"/>
      <c r="H90" s="62"/>
      <c r="I90" s="62"/>
      <c r="J90" s="62"/>
    </row>
  </sheetData>
  <mergeCells count="9">
    <mergeCell ref="A13:B13"/>
    <mergeCell ref="J18:J24"/>
    <mergeCell ref="J30:J36"/>
    <mergeCell ref="A2:B3"/>
    <mergeCell ref="A6:B6"/>
    <mergeCell ref="A8:B9"/>
    <mergeCell ref="D8:D9"/>
    <mergeCell ref="A10:B11"/>
    <mergeCell ref="D10:D11"/>
  </mergeCells>
  <conditionalFormatting sqref="J6:J7">
    <cfRule type="cellIs" dxfId="4" priority="5" operator="equal">
      <formula>"NO CUMPLE"</formula>
    </cfRule>
  </conditionalFormatting>
  <conditionalFormatting sqref="J10:J11">
    <cfRule type="cellIs" dxfId="3" priority="4" operator="equal">
      <formula>"NO CUMPLE"</formula>
    </cfRule>
  </conditionalFormatting>
  <conditionalFormatting sqref="J8:J9">
    <cfRule type="cellIs" dxfId="2" priority="3" operator="equal">
      <formula>"NO CUMPLE"</formula>
    </cfRule>
  </conditionalFormatting>
  <conditionalFormatting sqref="I13">
    <cfRule type="cellIs" dxfId="1" priority="1" operator="equal">
      <formula>"NO CUMPLE"</formula>
    </cfRule>
    <cfRule type="cellIs" dxfId="0" priority="2" operator="equal">
      <formula>"CUMPLE"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VERIFICACION JURIDICA</vt:lpstr>
      <vt:lpstr>VERIFICACION FINANCIERA</vt:lpstr>
      <vt:lpstr>VERIFICACION TÉCNICA</vt:lpstr>
      <vt:lpstr>VTE</vt:lpstr>
      <vt:lpstr>'VERIFICACION JURIDICA'!Área_de_impresión</vt:lpstr>
      <vt:lpstr>'VERIFICACION TÉCNICA'!formula</vt:lpstr>
      <vt:lpstr>'VERIFICACION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UNICAUCA</cp:lastModifiedBy>
  <cp:lastPrinted>2018-05-30T14:31:30Z</cp:lastPrinted>
  <dcterms:created xsi:type="dcterms:W3CDTF">2004-10-11T16:27:06Z</dcterms:created>
  <dcterms:modified xsi:type="dcterms:W3CDTF">2018-11-29T16:07:43Z</dcterms:modified>
</cp:coreProperties>
</file>